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stvo\AppData\Local\Microsoft\Windows\INetCache\Content.Outlook\0LMRX2XZ\"/>
    </mc:Choice>
  </mc:AlternateContent>
  <bookViews>
    <workbookView xWindow="0" yWindow="0" windowWidth="28770" windowHeight="1146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List2" sheetId="13" r:id="rId8"/>
    <sheet name="List1" sheetId="1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" l="1"/>
  <c r="L22" i="3"/>
  <c r="G14" i="3"/>
  <c r="H14" i="3"/>
  <c r="I14" i="3"/>
  <c r="J14" i="3"/>
  <c r="L14" i="3"/>
  <c r="J27" i="3" l="1"/>
  <c r="G84" i="10"/>
  <c r="G46" i="10"/>
  <c r="H91" i="10"/>
  <c r="G91" i="10"/>
  <c r="F91" i="10"/>
  <c r="D6" i="11"/>
  <c r="K67" i="3"/>
  <c r="G55" i="3" l="1"/>
  <c r="H104" i="10" l="1"/>
  <c r="G104" i="10"/>
  <c r="F104" i="10"/>
  <c r="F52" i="10"/>
  <c r="G52" i="10"/>
  <c r="H52" i="10"/>
  <c r="H47" i="10"/>
  <c r="G47" i="10"/>
  <c r="F47" i="10"/>
  <c r="F46" i="10"/>
  <c r="H28" i="10"/>
  <c r="G28" i="10"/>
  <c r="F28" i="10"/>
  <c r="H15" i="10"/>
  <c r="H20" i="10"/>
  <c r="G20" i="10"/>
  <c r="G15" i="10" s="1"/>
  <c r="I15" i="10" s="1"/>
  <c r="F20" i="10"/>
  <c r="H111" i="10"/>
  <c r="G111" i="10"/>
  <c r="F111" i="10"/>
  <c r="H101" i="10"/>
  <c r="G101" i="10"/>
  <c r="F101" i="10"/>
  <c r="H97" i="10"/>
  <c r="H89" i="10" s="1"/>
  <c r="G97" i="10"/>
  <c r="G89" i="10" s="1"/>
  <c r="F97" i="10"/>
  <c r="H87" i="10"/>
  <c r="G87" i="10"/>
  <c r="F87" i="10"/>
  <c r="I84" i="10"/>
  <c r="F84" i="10"/>
  <c r="H81" i="10"/>
  <c r="G81" i="10"/>
  <c r="F81" i="10"/>
  <c r="H77" i="10"/>
  <c r="G77" i="10"/>
  <c r="F77" i="10"/>
  <c r="H43" i="10"/>
  <c r="G43" i="10"/>
  <c r="F43" i="10"/>
  <c r="H24" i="10"/>
  <c r="G24" i="10"/>
  <c r="F24" i="10"/>
  <c r="F15" i="10"/>
  <c r="H11" i="10"/>
  <c r="G11" i="10"/>
  <c r="F11" i="10"/>
  <c r="H100" i="10" l="1"/>
  <c r="I100" i="10" s="1"/>
  <c r="I11" i="10"/>
  <c r="I97" i="10"/>
  <c r="I20" i="10"/>
  <c r="F23" i="10"/>
  <c r="I52" i="10"/>
  <c r="F50" i="10"/>
  <c r="G50" i="10"/>
  <c r="H50" i="10"/>
  <c r="H46" i="10"/>
  <c r="I46" i="10" s="1"/>
  <c r="I28" i="10"/>
  <c r="F10" i="10"/>
  <c r="I47" i="10"/>
  <c r="I43" i="10"/>
  <c r="I104" i="10"/>
  <c r="H10" i="10"/>
  <c r="G23" i="10"/>
  <c r="F80" i="10"/>
  <c r="I91" i="10"/>
  <c r="F100" i="10"/>
  <c r="I24" i="10"/>
  <c r="F89" i="10"/>
  <c r="G100" i="10"/>
  <c r="G80" i="10"/>
  <c r="H80" i="10"/>
  <c r="I111" i="10"/>
  <c r="I89" i="10"/>
  <c r="G10" i="10"/>
  <c r="H23" i="10"/>
  <c r="G9" i="9"/>
  <c r="H20" i="9"/>
  <c r="G20" i="9"/>
  <c r="H19" i="9"/>
  <c r="G19" i="9"/>
  <c r="H18" i="9"/>
  <c r="G18" i="9"/>
  <c r="H17" i="9"/>
  <c r="G17" i="9"/>
  <c r="F16" i="9"/>
  <c r="E16" i="9"/>
  <c r="D16" i="9"/>
  <c r="C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F7" i="9"/>
  <c r="E7" i="9"/>
  <c r="D7" i="9"/>
  <c r="H7" i="11"/>
  <c r="H6" i="11" s="1"/>
  <c r="H5" i="11" s="1"/>
  <c r="G7" i="11"/>
  <c r="G6" i="11" s="1"/>
  <c r="G5" i="11" s="1"/>
  <c r="F6" i="11"/>
  <c r="F5" i="11" s="1"/>
  <c r="E6" i="11"/>
  <c r="E5" i="11" s="1"/>
  <c r="C6" i="11"/>
  <c r="D5" i="11"/>
  <c r="C5" i="11"/>
  <c r="I80" i="10" l="1"/>
  <c r="I50" i="10"/>
  <c r="I23" i="10"/>
  <c r="G9" i="10"/>
  <c r="F9" i="10"/>
  <c r="H9" i="10"/>
  <c r="I10" i="10"/>
  <c r="C7" i="9"/>
  <c r="G7" i="9" s="1"/>
  <c r="H7" i="9"/>
  <c r="H16" i="9"/>
  <c r="G16" i="9"/>
  <c r="G19" i="8"/>
  <c r="G13" i="8"/>
  <c r="I9" i="10" l="1"/>
  <c r="I45" i="8"/>
  <c r="H45" i="8"/>
  <c r="G44" i="8"/>
  <c r="H44" i="8" s="1"/>
  <c r="F44" i="8"/>
  <c r="E44" i="8"/>
  <c r="D44" i="8"/>
  <c r="I43" i="8"/>
  <c r="H43" i="8"/>
  <c r="G41" i="8"/>
  <c r="G40" i="8" s="1"/>
  <c r="F41" i="8"/>
  <c r="E41" i="8"/>
  <c r="D41" i="8"/>
  <c r="D40" i="8"/>
  <c r="I39" i="8"/>
  <c r="H39" i="8"/>
  <c r="G38" i="8"/>
  <c r="G34" i="8" s="1"/>
  <c r="F38" i="8"/>
  <c r="E38" i="8"/>
  <c r="D38" i="8"/>
  <c r="D34" i="8" s="1"/>
  <c r="I37" i="8"/>
  <c r="G35" i="8"/>
  <c r="F35" i="8"/>
  <c r="F34" i="8" s="1"/>
  <c r="E35" i="8"/>
  <c r="D35" i="8"/>
  <c r="E34" i="8"/>
  <c r="G32" i="8"/>
  <c r="G28" i="8" s="1"/>
  <c r="F32" i="8"/>
  <c r="E32" i="8"/>
  <c r="D32" i="8"/>
  <c r="I31" i="8"/>
  <c r="H31" i="8"/>
  <c r="I30" i="8"/>
  <c r="H30" i="8"/>
  <c r="H29" i="8"/>
  <c r="G29" i="8"/>
  <c r="F29" i="8"/>
  <c r="E29" i="8"/>
  <c r="E28" i="8" s="1"/>
  <c r="D29" i="8"/>
  <c r="F28" i="8"/>
  <c r="H27" i="8"/>
  <c r="G26" i="8"/>
  <c r="F26" i="8"/>
  <c r="E26" i="8"/>
  <c r="D26" i="8"/>
  <c r="I25" i="8"/>
  <c r="H25" i="8"/>
  <c r="I24" i="8"/>
  <c r="H24" i="8"/>
  <c r="G22" i="8"/>
  <c r="G21" i="8" s="1"/>
  <c r="F22" i="8"/>
  <c r="I22" i="8" s="1"/>
  <c r="E22" i="8"/>
  <c r="D22" i="8"/>
  <c r="H20" i="8"/>
  <c r="F19" i="8"/>
  <c r="F18" i="8" s="1"/>
  <c r="E19" i="8"/>
  <c r="E18" i="8" s="1"/>
  <c r="D19" i="8"/>
  <c r="D18" i="8" s="1"/>
  <c r="G18" i="8"/>
  <c r="I17" i="8"/>
  <c r="H17" i="8"/>
  <c r="G16" i="8"/>
  <c r="F16" i="8"/>
  <c r="E16" i="8"/>
  <c r="D16" i="8"/>
  <c r="I15" i="8"/>
  <c r="H15" i="8"/>
  <c r="I14" i="8"/>
  <c r="H14" i="8"/>
  <c r="F13" i="8"/>
  <c r="I13" i="8" s="1"/>
  <c r="E13" i="8"/>
  <c r="D13" i="8"/>
  <c r="H13" i="8" s="1"/>
  <c r="I11" i="8"/>
  <c r="H11" i="8"/>
  <c r="G10" i="8"/>
  <c r="F10" i="8"/>
  <c r="F6" i="8" s="1"/>
  <c r="E10" i="8"/>
  <c r="D10" i="8"/>
  <c r="I9" i="8"/>
  <c r="H9" i="8"/>
  <c r="I8" i="8"/>
  <c r="H8" i="8"/>
  <c r="G7" i="8"/>
  <c r="F7" i="8"/>
  <c r="E7" i="8"/>
  <c r="D7" i="8"/>
  <c r="G93" i="3"/>
  <c r="H7" i="8" l="1"/>
  <c r="F12" i="8"/>
  <c r="F21" i="8"/>
  <c r="I21" i="8"/>
  <c r="I35" i="8"/>
  <c r="I29" i="8"/>
  <c r="I19" i="8"/>
  <c r="I18" i="8"/>
  <c r="E21" i="8"/>
  <c r="E12" i="8"/>
  <c r="D28" i="8"/>
  <c r="D46" i="8" s="1"/>
  <c r="D21" i="8"/>
  <c r="H21" i="8" s="1"/>
  <c r="H19" i="8"/>
  <c r="I38" i="8"/>
  <c r="I34" i="8"/>
  <c r="H26" i="8"/>
  <c r="H18" i="8"/>
  <c r="I16" i="8"/>
  <c r="I10" i="8"/>
  <c r="I7" i="8"/>
  <c r="I44" i="8"/>
  <c r="F40" i="8"/>
  <c r="I41" i="8"/>
  <c r="E40" i="8"/>
  <c r="E6" i="8"/>
  <c r="H38" i="8"/>
  <c r="H34" i="8"/>
  <c r="H22" i="8"/>
  <c r="D12" i="8"/>
  <c r="D6" i="8"/>
  <c r="H28" i="8"/>
  <c r="I28" i="8"/>
  <c r="F46" i="8"/>
  <c r="I40" i="8"/>
  <c r="H10" i="8"/>
  <c r="H16" i="8"/>
  <c r="H40" i="8"/>
  <c r="H41" i="8"/>
  <c r="G6" i="8"/>
  <c r="G12" i="8"/>
  <c r="E46" i="8" l="1"/>
  <c r="I12" i="8"/>
  <c r="H12" i="8"/>
  <c r="G46" i="8"/>
  <c r="I6" i="8"/>
  <c r="H6" i="8"/>
  <c r="H46" i="8" l="1"/>
  <c r="I46" i="8"/>
  <c r="L94" i="3" l="1"/>
  <c r="K94" i="3"/>
  <c r="J93" i="3"/>
  <c r="I93" i="3"/>
  <c r="H93" i="3"/>
  <c r="L92" i="3"/>
  <c r="J91" i="3"/>
  <c r="I91" i="3"/>
  <c r="H91" i="3"/>
  <c r="G91" i="3"/>
  <c r="K90" i="3"/>
  <c r="K89" i="3"/>
  <c r="L88" i="3"/>
  <c r="K88" i="3"/>
  <c r="J87" i="3"/>
  <c r="I87" i="3"/>
  <c r="H87" i="3"/>
  <c r="G87" i="3"/>
  <c r="L84" i="3"/>
  <c r="K84" i="3"/>
  <c r="J83" i="3"/>
  <c r="I83" i="3"/>
  <c r="H83" i="3"/>
  <c r="G83" i="3"/>
  <c r="J81" i="3"/>
  <c r="I81" i="3"/>
  <c r="H81" i="3"/>
  <c r="G81" i="3"/>
  <c r="H80" i="3"/>
  <c r="L79" i="3"/>
  <c r="K79" i="3"/>
  <c r="L78" i="3"/>
  <c r="K78" i="3"/>
  <c r="L77" i="3"/>
  <c r="K77" i="3"/>
  <c r="L76" i="3"/>
  <c r="K76" i="3"/>
  <c r="L75" i="3"/>
  <c r="K75" i="3"/>
  <c r="L74" i="3"/>
  <c r="K74" i="3"/>
  <c r="J73" i="3"/>
  <c r="I73" i="3"/>
  <c r="H73" i="3"/>
  <c r="G73" i="3"/>
  <c r="L72" i="3"/>
  <c r="K72" i="3"/>
  <c r="J71" i="3"/>
  <c r="I71" i="3"/>
  <c r="H71" i="3"/>
  <c r="G71" i="3"/>
  <c r="L70" i="3"/>
  <c r="K70" i="3"/>
  <c r="L69" i="3"/>
  <c r="K69" i="3"/>
  <c r="L68" i="3"/>
  <c r="K68" i="3"/>
  <c r="L67" i="3"/>
  <c r="L66" i="3"/>
  <c r="K66" i="3"/>
  <c r="L65" i="3"/>
  <c r="K65" i="3"/>
  <c r="L64" i="3"/>
  <c r="K64" i="3"/>
  <c r="L63" i="3"/>
  <c r="K63" i="3"/>
  <c r="L62" i="3"/>
  <c r="K62" i="3"/>
  <c r="J61" i="3"/>
  <c r="I61" i="3"/>
  <c r="H61" i="3"/>
  <c r="G61" i="3"/>
  <c r="L60" i="3"/>
  <c r="L59" i="3"/>
  <c r="K59" i="3"/>
  <c r="L58" i="3"/>
  <c r="K58" i="3"/>
  <c r="L57" i="3"/>
  <c r="K57" i="3"/>
  <c r="L56" i="3"/>
  <c r="K56" i="3"/>
  <c r="J55" i="3"/>
  <c r="I55" i="3"/>
  <c r="H55" i="3"/>
  <c r="L54" i="3"/>
  <c r="K54" i="3"/>
  <c r="L53" i="3"/>
  <c r="K53" i="3"/>
  <c r="L52" i="3"/>
  <c r="K52" i="3"/>
  <c r="J51" i="3"/>
  <c r="I51" i="3"/>
  <c r="H51" i="3"/>
  <c r="G51" i="3"/>
  <c r="L49" i="3"/>
  <c r="K49" i="3"/>
  <c r="J48" i="3"/>
  <c r="I48" i="3"/>
  <c r="H48" i="3"/>
  <c r="G48" i="3"/>
  <c r="L47" i="3"/>
  <c r="K47" i="3"/>
  <c r="J46" i="3"/>
  <c r="I46" i="3"/>
  <c r="H46" i="3"/>
  <c r="G46" i="3"/>
  <c r="L45" i="3"/>
  <c r="K45" i="3"/>
  <c r="J44" i="3"/>
  <c r="I44" i="3"/>
  <c r="H44" i="3"/>
  <c r="G44" i="3"/>
  <c r="L35" i="3"/>
  <c r="K35" i="3"/>
  <c r="J34" i="3"/>
  <c r="I34" i="3"/>
  <c r="H34" i="3"/>
  <c r="G34" i="3"/>
  <c r="L32" i="3"/>
  <c r="K32" i="3"/>
  <c r="L31" i="3"/>
  <c r="K31" i="3"/>
  <c r="J30" i="3"/>
  <c r="J29" i="3" s="1"/>
  <c r="I30" i="3"/>
  <c r="I29" i="3" s="1"/>
  <c r="H30" i="3"/>
  <c r="H29" i="3" s="1"/>
  <c r="G30" i="3"/>
  <c r="G29" i="3" s="1"/>
  <c r="L28" i="3"/>
  <c r="K28" i="3"/>
  <c r="I27" i="3"/>
  <c r="H27" i="3"/>
  <c r="G27" i="3"/>
  <c r="L26" i="3"/>
  <c r="K26" i="3"/>
  <c r="J25" i="3"/>
  <c r="I25" i="3"/>
  <c r="H25" i="3"/>
  <c r="G25" i="3"/>
  <c r="G24" i="3" s="1"/>
  <c r="L23" i="3"/>
  <c r="K23" i="3"/>
  <c r="J22" i="3"/>
  <c r="I22" i="3"/>
  <c r="I21" i="3" s="1"/>
  <c r="H22" i="3"/>
  <c r="H21" i="3" s="1"/>
  <c r="G22" i="3"/>
  <c r="G21" i="3" s="1"/>
  <c r="L20" i="3"/>
  <c r="K20" i="3"/>
  <c r="J19" i="3"/>
  <c r="I19" i="3"/>
  <c r="H19" i="3"/>
  <c r="G19" i="3"/>
  <c r="L18" i="3"/>
  <c r="K18" i="3"/>
  <c r="L17" i="3"/>
  <c r="K17" i="3"/>
  <c r="J16" i="3"/>
  <c r="I16" i="3"/>
  <c r="H16" i="3"/>
  <c r="G16" i="3"/>
  <c r="L15" i="3"/>
  <c r="K23" i="1"/>
  <c r="L16" i="3" l="1"/>
  <c r="G80" i="3"/>
  <c r="I80" i="3"/>
  <c r="I24" i="3"/>
  <c r="K25" i="3"/>
  <c r="K44" i="3"/>
  <c r="L93" i="3"/>
  <c r="L91" i="3"/>
  <c r="L87" i="3"/>
  <c r="I86" i="3"/>
  <c r="I85" i="3" s="1"/>
  <c r="L83" i="3"/>
  <c r="L73" i="3"/>
  <c r="L71" i="3"/>
  <c r="I50" i="3"/>
  <c r="L48" i="3"/>
  <c r="L46" i="3"/>
  <c r="I43" i="3"/>
  <c r="H86" i="3"/>
  <c r="H85" i="3" s="1"/>
  <c r="H50" i="3"/>
  <c r="H43" i="3"/>
  <c r="L30" i="3"/>
  <c r="L29" i="3"/>
  <c r="I13" i="3"/>
  <c r="I12" i="3" s="1"/>
  <c r="L19" i="3"/>
  <c r="H13" i="3"/>
  <c r="L34" i="3"/>
  <c r="H24" i="3"/>
  <c r="G86" i="3"/>
  <c r="G85" i="3" s="1"/>
  <c r="G43" i="3"/>
  <c r="G13" i="3"/>
  <c r="K55" i="3"/>
  <c r="K51" i="3"/>
  <c r="G50" i="3"/>
  <c r="L55" i="3"/>
  <c r="L51" i="3"/>
  <c r="J50" i="3"/>
  <c r="L44" i="3"/>
  <c r="K93" i="3"/>
  <c r="K61" i="3"/>
  <c r="K71" i="3"/>
  <c r="K83" i="3"/>
  <c r="K48" i="3"/>
  <c r="L61" i="3"/>
  <c r="J80" i="3"/>
  <c r="J86" i="3"/>
  <c r="J43" i="3"/>
  <c r="K73" i="3"/>
  <c r="K87" i="3"/>
  <c r="K46" i="3"/>
  <c r="L25" i="3"/>
  <c r="J24" i="3"/>
  <c r="L24" i="3" s="1"/>
  <c r="J21" i="3"/>
  <c r="K24" i="3"/>
  <c r="G12" i="3"/>
  <c r="G11" i="3"/>
  <c r="K19" i="3"/>
  <c r="K27" i="3"/>
  <c r="K34" i="3"/>
  <c r="J13" i="3"/>
  <c r="L27" i="3"/>
  <c r="K16" i="3"/>
  <c r="K22" i="3"/>
  <c r="K29" i="3"/>
  <c r="K30" i="3"/>
  <c r="H11" i="3" l="1"/>
  <c r="G42" i="3"/>
  <c r="G41" i="3" s="1"/>
  <c r="I42" i="3"/>
  <c r="I11" i="3"/>
  <c r="K21" i="3"/>
  <c r="I41" i="3"/>
  <c r="L50" i="3"/>
  <c r="H42" i="3"/>
  <c r="H41" i="3" s="1"/>
  <c r="H12" i="3"/>
  <c r="K50" i="3"/>
  <c r="L43" i="3"/>
  <c r="K43" i="3"/>
  <c r="J42" i="3"/>
  <c r="L86" i="3"/>
  <c r="K86" i="3"/>
  <c r="J85" i="3"/>
  <c r="L80" i="3"/>
  <c r="K80" i="3"/>
  <c r="L13" i="3"/>
  <c r="K13" i="3"/>
  <c r="J12" i="3"/>
  <c r="J11" i="3"/>
  <c r="K42" i="3" l="1"/>
  <c r="J41" i="3"/>
  <c r="L42" i="3"/>
  <c r="L85" i="3"/>
  <c r="K85" i="3"/>
  <c r="L11" i="3"/>
  <c r="K11" i="3"/>
  <c r="L12" i="3"/>
  <c r="K12" i="3"/>
  <c r="L41" i="3" l="1"/>
  <c r="K41" i="3"/>
  <c r="L14" i="1" l="1"/>
  <c r="L13" i="1"/>
  <c r="L10" i="1"/>
  <c r="K14" i="1"/>
  <c r="K13" i="1"/>
  <c r="K10" i="1"/>
  <c r="J12" i="1"/>
  <c r="I12" i="1"/>
  <c r="H12" i="1"/>
  <c r="J9" i="1"/>
  <c r="J15" i="1" s="1"/>
  <c r="I9" i="1"/>
  <c r="H9" i="1"/>
  <c r="I15" i="1" l="1"/>
  <c r="L12" i="1"/>
  <c r="H15" i="1"/>
  <c r="L9" i="1"/>
  <c r="G12" i="1"/>
  <c r="K12" i="1" s="1"/>
  <c r="G9" i="1"/>
  <c r="K9" i="1" s="1"/>
  <c r="G15" i="1" l="1"/>
  <c r="K15" i="1" s="1"/>
  <c r="I20" i="8"/>
</calcChain>
</file>

<file path=xl/comments1.xml><?xml version="1.0" encoding="utf-8"?>
<comments xmlns="http://schemas.openxmlformats.org/spreadsheetml/2006/main">
  <authors>
    <author>Tajnistvo</author>
  </authors>
  <commentList>
    <comment ref="F77" authorId="0" shapeId="0">
      <text>
        <r>
          <rPr>
            <b/>
            <sz val="9"/>
            <color indexed="81"/>
            <rFont val="Segoe UI"/>
            <family val="2"/>
            <charset val="238"/>
          </rPr>
          <t>Tajnistvo:</t>
        </r>
        <r>
          <rPr>
            <sz val="9"/>
            <color indexed="81"/>
            <rFont val="Segoe UI"/>
            <family val="2"/>
            <charset val="238"/>
          </rPr>
          <t xml:space="preserve">
M(</t>
        </r>
      </text>
    </comment>
    <comment ref="G77" authorId="0" shapeId="0">
      <text>
        <r>
          <rPr>
            <b/>
            <sz val="9"/>
            <color indexed="81"/>
            <rFont val="Segoe UI"/>
            <family val="2"/>
            <charset val="238"/>
          </rPr>
          <t>Tajnistvo:</t>
        </r>
        <r>
          <rPr>
            <sz val="9"/>
            <color indexed="81"/>
            <rFont val="Segoe UI"/>
            <family val="2"/>
            <charset val="238"/>
          </rPr>
          <t xml:space="preserve">
M(</t>
        </r>
      </text>
    </comment>
    <comment ref="H77" authorId="0" shapeId="0">
      <text>
        <r>
          <rPr>
            <b/>
            <sz val="9"/>
            <color indexed="81"/>
            <rFont val="Segoe UI"/>
            <family val="2"/>
            <charset val="238"/>
          </rPr>
          <t>Tajnistvo:</t>
        </r>
        <r>
          <rPr>
            <sz val="9"/>
            <color indexed="81"/>
            <rFont val="Segoe UI"/>
            <family val="2"/>
            <charset val="238"/>
          </rPr>
          <t xml:space="preserve">
M(</t>
        </r>
      </text>
    </comment>
  </commentList>
</comments>
</file>

<file path=xl/sharedStrings.xml><?xml version="1.0" encoding="utf-8"?>
<sst xmlns="http://schemas.openxmlformats.org/spreadsheetml/2006/main" count="409" uniqueCount="227">
  <si>
    <t>PRIHODI UKUPNO</t>
  </si>
  <si>
    <t>RASHODI UKUPNO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</si>
  <si>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</si>
  <si>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</si>
  <si>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</si>
  <si>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</si>
  <si>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</si>
  <si>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</si>
  <si>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</si>
  <si>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</si>
  <si>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</si>
  <si>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</si>
  <si>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</si>
  <si>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</si>
  <si>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</si>
  <si>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</si>
  <si>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</si>
  <si>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</si>
  <si>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</si>
  <si>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</si>
  <si>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</si>
  <si>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</si>
  <si>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1 Opći prihodi i primici</t>
  </si>
  <si>
    <t>UKUPNO RASHODI</t>
  </si>
  <si>
    <t>IZVJEŠTAJ O PRIHODIMA I RASHODIMA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</si>
  <si>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</si>
  <si>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</si>
  <si>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</si>
  <si>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</si>
  <si>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</si>
  <si>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</si>
  <si>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</si>
  <si>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</si>
  <si>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</si>
  <si>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</si>
  <si>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</si>
  <si>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</si>
  <si>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</si>
  <si>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</si>
  <si>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</si>
  <si>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</si>
  <si>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</si>
  <si>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</si>
  <si>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>IZVJEŠTAJ PO PROGRAMSKOJ KLASIFIKACIJI</t>
  </si>
  <si>
    <t>NAZIV IZVORA FINANCIRANJA AA</t>
  </si>
  <si>
    <t>NAZIV IZVORA FINANCIRANJA AB</t>
  </si>
  <si>
    <t xml:space="preserve">BROJČANA OZNAKA Skupine ekonomske klasifikacije (rashod/izdatak) </t>
  </si>
  <si>
    <t>NAZIV SKUPINE (RASHODA/IZDATKA)</t>
  </si>
  <si>
    <t>NAZIV ODJELJKA (RASHODA/IZDATKA)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</si>
  <si>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</si>
  <si>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</si>
  <si>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</si>
  <si>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BROJČANA OZNAKA IZVORA FINANCIRANJA  AB</t>
  </si>
  <si>
    <t>BROJČANA OZNAKA PROGRAMA Y</t>
  </si>
  <si>
    <t>NAZIV AKTIVNOSTI Z</t>
  </si>
  <si>
    <t>BROJČANA OZNAKA AKTIVNOSTI/PROJEKTA Z</t>
  </si>
  <si>
    <t>NAZIV PROGRAMA Y</t>
  </si>
  <si>
    <t>BROJČANA OZNAKA PROGRAMA D</t>
  </si>
  <si>
    <t>NAZIV PROGRAMA D</t>
  </si>
  <si>
    <t>SAŽETAK  RAČUNA PRIHODA I RASHODA I  RAČUNA FINANCIRANJA  može sadržavati i dodatne podatke.</t>
  </si>
  <si>
    <t>IZVORNI PLAN ILI REBALANS N.*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</si>
  <si>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</si>
  <si>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</si>
  <si>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</si>
  <si>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 IZVRŠENJE 
N.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</si>
  <si>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</si>
  <si>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</si>
  <si>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 xml:space="preserve">BROJČANA OZNAKA Odjeljka ekonomske klasifikacije (rashod/izdatak) </t>
  </si>
  <si>
    <t>UKUPNO PRIHODI</t>
  </si>
  <si>
    <t>PRIHODI POSLOVANJA</t>
  </si>
  <si>
    <t>Pomoći od inozemnih vlada</t>
  </si>
  <si>
    <t>Pomoći proračunskim korinicima iz proračuna koji im nije nadležan</t>
  </si>
  <si>
    <t>Tekuće pomoći proračuunskim korisnicima iz proračuna koji im nije nadležan</t>
  </si>
  <si>
    <t>Kapitalne pomoći proračunskim korisnicima koji im nije nadležan</t>
  </si>
  <si>
    <t>Pomoći temeljem prijensa sredstava EU</t>
  </si>
  <si>
    <t>Tekuće pomoći temeljem prijenosa sredstava EU</t>
  </si>
  <si>
    <t>Prihodi po posebnim propisima</t>
  </si>
  <si>
    <t>Ostali nespomenuti prihodi /sufinancijraje…)</t>
  </si>
  <si>
    <t>prihodi od pruženih usluga (najam)</t>
  </si>
  <si>
    <t>Donacije od pravnih i fizčkih osoba</t>
  </si>
  <si>
    <t>Prihodi iz nadležnog proračuna</t>
  </si>
  <si>
    <t>Peihodi iz nadležnog proračuna</t>
  </si>
  <si>
    <t>Prihodi iz nadležnog proračuna za financiranje redovne djelatnosti</t>
  </si>
  <si>
    <t>Prihodi iz nadležnog proračuna za financiranje rashoda za nabavu nefinancijske imovine</t>
  </si>
  <si>
    <t>Vlastiti izvori</t>
  </si>
  <si>
    <t>Rezultat poslovanja</t>
  </si>
  <si>
    <t>Preneseni višak poslovanja</t>
  </si>
  <si>
    <t xml:space="preserve"> RAČUN PRIHODA I RASHODA  GRADSKE KNJIŽNICE ZADAR</t>
  </si>
  <si>
    <t>Tekuće donacije</t>
  </si>
  <si>
    <t xml:space="preserve">OSTVARENJE/ IZVRŠENJE 
1.-6.2023. </t>
  </si>
  <si>
    <t>A1038-01</t>
  </si>
  <si>
    <t>Ostali rashodi za zaposlene</t>
  </si>
  <si>
    <t>Doprinosi na plaću</t>
  </si>
  <si>
    <t>Doprinos za zdravstveno osiguranje</t>
  </si>
  <si>
    <t>A1038-02</t>
  </si>
  <si>
    <t>Naknada za oprijevoz na posao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</si>
  <si>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</si>
  <si>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</si>
  <si>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</si>
  <si>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</si>
  <si>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invest.održavanje</t>
  </si>
  <si>
    <t>Sitan inventar i auto gume</t>
  </si>
  <si>
    <t>Službena i radna odjeća</t>
  </si>
  <si>
    <t>Rahodi za usluge</t>
  </si>
  <si>
    <t>Usuge tefona, pošte i prijevoza</t>
  </si>
  <si>
    <t>Usluge tekućeg i investicijskog održavanja</t>
  </si>
  <si>
    <t>Usluge promidžbe i indormiranja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</si>
  <si>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</si>
  <si>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</si>
  <si>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</si>
  <si>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</si>
  <si>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</si>
  <si>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</si>
  <si>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Naknade troškova osobama izvan radnog odnos</t>
  </si>
  <si>
    <t>Ostali nespomenuti rashodi poslovanja</t>
  </si>
  <si>
    <t>Naknada za rad predstav,tijelai izvršnih tijela</t>
  </si>
  <si>
    <t>Premije osiguranja</t>
  </si>
  <si>
    <t>Reprezentacija</t>
  </si>
  <si>
    <t>Članarine i norme</t>
  </si>
  <si>
    <t>Pristojbe i naknade</t>
  </si>
  <si>
    <t>Financijski rashoi</t>
  </si>
  <si>
    <t>Kamate za primljene kredite i zajmove</t>
  </si>
  <si>
    <t>Ostali financijski rashodi</t>
  </si>
  <si>
    <t>Bankarske usluge i usluge platnog prometa</t>
  </si>
  <si>
    <t>A1038-03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</si>
  <si>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</si>
  <si>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</si>
  <si>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</si>
  <si>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</si>
  <si>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</si>
  <si>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Prijevozna sredstva</t>
  </si>
  <si>
    <t>Prijevozna sredstva u cestovnom prometu</t>
  </si>
  <si>
    <t>Knjige, umjetnička djela i ostale izlož. Vrijednosti</t>
  </si>
  <si>
    <t>NAZIV</t>
  </si>
  <si>
    <t xml:space="preserve">Izvor financiranja </t>
  </si>
  <si>
    <r>
      <rPr>
        <b/>
        <i/>
        <sz val="10"/>
        <color rgb="FFC00000"/>
        <rFont val="Arial"/>
        <family val="2"/>
        <charset val="238"/>
      </rPr>
      <t xml:space="preserve">11   </t>
    </r>
    <r>
      <rPr>
        <b/>
        <i/>
        <sz val="10"/>
        <color indexed="8"/>
        <rFont val="Arial"/>
        <family val="2"/>
        <charset val="238"/>
      </rPr>
      <t xml:space="preserve">   GRAD ZADAR </t>
    </r>
  </si>
  <si>
    <t>Rrashodi za zaposlene</t>
  </si>
  <si>
    <t>Rashodi za nabavu proizvene dugotrajne imovine</t>
  </si>
  <si>
    <r>
      <rPr>
        <b/>
        <i/>
        <sz val="10"/>
        <color rgb="FFC00000"/>
        <rFont val="Arial"/>
        <family val="2"/>
        <charset val="238"/>
      </rPr>
      <t xml:space="preserve">57 </t>
    </r>
    <r>
      <rPr>
        <b/>
        <i/>
        <sz val="10"/>
        <rFont val="Arial"/>
        <family val="2"/>
        <charset val="238"/>
      </rPr>
      <t xml:space="preserve">    MINISTARTVO KULTURE I MEDIJA RH I ZADARSKA ŽUPANIJA</t>
    </r>
  </si>
  <si>
    <r>
      <rPr>
        <b/>
        <sz val="10"/>
        <color rgb="FFC00000"/>
        <rFont val="Arial"/>
        <family val="2"/>
        <charset val="238"/>
      </rPr>
      <t xml:space="preserve">31 </t>
    </r>
    <r>
      <rPr>
        <b/>
        <sz val="10"/>
        <rFont val="Arial"/>
        <family val="2"/>
        <charset val="238"/>
      </rPr>
      <t xml:space="preserve">   VLASTITI PRIHODI</t>
    </r>
  </si>
  <si>
    <r>
      <rPr>
        <b/>
        <i/>
        <sz val="10"/>
        <color rgb="FFC00000"/>
        <rFont val="Arial"/>
        <family val="2"/>
        <charset val="238"/>
      </rPr>
      <t xml:space="preserve">41      </t>
    </r>
    <r>
      <rPr>
        <b/>
        <i/>
        <sz val="10"/>
        <rFont val="Arial"/>
        <family val="2"/>
        <charset val="238"/>
      </rPr>
      <t>PRIHODI ZA POSEBNE NAMJENE</t>
    </r>
  </si>
  <si>
    <t>Rashodi za zaposlne</t>
  </si>
  <si>
    <t>Financijski rashodi</t>
  </si>
  <si>
    <r>
      <rPr>
        <b/>
        <i/>
        <sz val="10"/>
        <color rgb="FFC00000"/>
        <rFont val="Arial"/>
        <family val="2"/>
        <charset val="238"/>
      </rPr>
      <t xml:space="preserve">54   </t>
    </r>
    <r>
      <rPr>
        <b/>
        <i/>
        <sz val="10"/>
        <rFont val="Arial"/>
        <family val="2"/>
        <charset val="238"/>
      </rPr>
      <t>TEKUĆE POMOĆI IZ DRAŽAVNOG PRORAČUNA- SREDSTVA EU</t>
    </r>
  </si>
  <si>
    <r>
      <t xml:space="preserve">61  </t>
    </r>
    <r>
      <rPr>
        <b/>
        <i/>
        <sz val="10"/>
        <rFont val="Arial"/>
        <family val="2"/>
        <charset val="238"/>
      </rPr>
      <t>TEKUĆE DOONACIJE</t>
    </r>
  </si>
  <si>
    <r>
      <rPr>
        <b/>
        <i/>
        <sz val="10"/>
        <color rgb="FFC00000"/>
        <rFont val="Arial"/>
        <family val="2"/>
        <charset val="238"/>
      </rPr>
      <t xml:space="preserve">922   </t>
    </r>
    <r>
      <rPr>
        <b/>
        <i/>
        <sz val="10"/>
        <rFont val="Arial"/>
        <family val="2"/>
        <charset val="238"/>
      </rPr>
      <t xml:space="preserve"> VIŠAK POSLOVANJA</t>
    </r>
  </si>
  <si>
    <t>08 Rekreacija, kultura i religija</t>
  </si>
  <si>
    <t>082 Služba kulture</t>
  </si>
  <si>
    <t>11 - Grad Zadar</t>
  </si>
  <si>
    <t>57 - Ministarstvo kulture i medija i Zadarska županija</t>
  </si>
  <si>
    <t>31 - Vlastiti prihodi</t>
  </si>
  <si>
    <t xml:space="preserve">  41   - Prihodi za posebne namjene</t>
  </si>
  <si>
    <t>54 - Tekuće pomopći iz državnog proračua (sredstva EU)</t>
  </si>
  <si>
    <t xml:space="preserve">  61 - Tekuće donacije</t>
  </si>
  <si>
    <t>92 - Višak poslovanja</t>
  </si>
  <si>
    <t>31- Rashodi za zaposlene</t>
  </si>
  <si>
    <t>32- Materijalni rashodi</t>
  </si>
  <si>
    <t>34 - Financijski rashodi</t>
  </si>
  <si>
    <t xml:space="preserve">42 - Rashodi za nabavu proizvedene dugotrajne imovine </t>
  </si>
  <si>
    <t xml:space="preserve">                                                  IZVJEŠTAJ RAČUNA FINANCIRANJA PREMA EKONOMSKOJ KLASIFIKACIJI </t>
  </si>
  <si>
    <t xml:space="preserve">                                                                                 RAČUN FINANCIRANJA</t>
  </si>
  <si>
    <t>ŠIFRA</t>
  </si>
  <si>
    <t xml:space="preserve">PROGRAM 1038    </t>
  </si>
  <si>
    <t>GRADSKA KNJIŽNICA</t>
  </si>
  <si>
    <t>PRORAČUN GRADA ZADRA</t>
  </si>
  <si>
    <t>Aktivnost  A1038-01                 31</t>
  </si>
  <si>
    <t>Bruto plaće</t>
  </si>
  <si>
    <t>Ostali rashodi za zposlene</t>
  </si>
  <si>
    <t>Aktivnost A1038-02                  32</t>
  </si>
  <si>
    <t>Naknada za prijevoz</t>
  </si>
  <si>
    <t>Naknada članovima UV</t>
  </si>
  <si>
    <t>Aktivnost A1038-03                  42</t>
  </si>
  <si>
    <t>Knjige i oprema</t>
  </si>
  <si>
    <t>Knjižnična građa</t>
  </si>
  <si>
    <t>MINISTARSTVO KULTURE I MEDIJA RH</t>
  </si>
  <si>
    <t>Aktivnost  A1038-01                  31</t>
  </si>
  <si>
    <t>Aktivnost A1038-02                   32</t>
  </si>
  <si>
    <t>Naknada za službena putovanja</t>
  </si>
  <si>
    <t>Stčno usavršavanje zaposlenika</t>
  </si>
  <si>
    <t>Uredski i ostali materijal</t>
  </si>
  <si>
    <t>Materijal i dijelovi za tekuće održavanje</t>
  </si>
  <si>
    <t>Usluge telefona i pošte</t>
  </si>
  <si>
    <t>Usluge promiodžbe i informiranja</t>
  </si>
  <si>
    <t xml:space="preserve">Intelektualne usluge </t>
  </si>
  <si>
    <t>VLASTITI PRIHODI</t>
  </si>
  <si>
    <t>PRIHDI ZA POSEBNE NAMJENE</t>
  </si>
  <si>
    <t xml:space="preserve">Sitan inventar </t>
  </si>
  <si>
    <t>Usluge promidžbe i informiranja</t>
  </si>
  <si>
    <t>Naknade osobama izvan radnog odnosa</t>
  </si>
  <si>
    <t>Naknade članovima UV</t>
  </si>
  <si>
    <t>Premija osiguranja</t>
  </si>
  <si>
    <t>Usluge reprezentacije</t>
  </si>
  <si>
    <t>Članarine</t>
  </si>
  <si>
    <t xml:space="preserve">Ostali rashodi </t>
  </si>
  <si>
    <t>Usluge platnog prometa</t>
  </si>
  <si>
    <t>Aktivnost A1038-03                   42</t>
  </si>
  <si>
    <t>TEKUĆE POMOĆI IZ DRŽAVNOG PRORAČUNA /SREDSTVA EU/</t>
  </si>
  <si>
    <t>Prijevozna sredstva (bibliokombij)</t>
  </si>
  <si>
    <t>DONACIJE</t>
  </si>
  <si>
    <t>VPRENESENI VIŠAK SREDSTAVA</t>
  </si>
  <si>
    <t>Prijevozna sredstva/bibliokombij/</t>
  </si>
  <si>
    <t>Usluge tekuć. I inest.održavanja</t>
  </si>
  <si>
    <t>premija reprezentacije</t>
  </si>
  <si>
    <r>
      <rPr>
        <b/>
        <sz val="10"/>
        <color rgb="FFC00000"/>
        <rFont val="Arial"/>
        <family val="2"/>
        <charset val="238"/>
      </rPr>
      <t>Izvor financiranja 9</t>
    </r>
    <r>
      <rPr>
        <b/>
        <sz val="10"/>
        <rFont val="Arial"/>
        <family val="2"/>
        <charset val="238"/>
      </rPr>
      <t>2</t>
    </r>
  </si>
  <si>
    <t>Izvor financiranja 61</t>
  </si>
  <si>
    <t>Izvor financiranja 54</t>
  </si>
  <si>
    <t>Izvor financiranja 41</t>
  </si>
  <si>
    <t>Izvor financiranja 31</t>
  </si>
  <si>
    <t>Izvor financiranja 57</t>
  </si>
  <si>
    <t>Izvor financiranja 11</t>
  </si>
  <si>
    <t>IZVORNI PLAN ILI REBALANS 2024.</t>
  </si>
  <si>
    <t>TEKUĆI PLAN 2024.</t>
  </si>
  <si>
    <t xml:space="preserve">OSTVARENJE/IZVRŠENJE 
1-6.2023. </t>
  </si>
  <si>
    <t>OSTVARENJE/IZVRŠENJE 
1-6.2023.</t>
  </si>
  <si>
    <t>OSTVARENJE/IZVRŠENJE 2024.</t>
  </si>
  <si>
    <t>IZVORNI PLAN ILI REBALANS 2024.*</t>
  </si>
  <si>
    <t>TEKUĆI PLAN 2024.*</t>
  </si>
  <si>
    <t xml:space="preserve">OSTVARENJE/ IZVRŠENJE 
1.-6.2024. </t>
  </si>
  <si>
    <t xml:space="preserve">OSTVARENJE/ IZVRŠENJE 
1-6.2023. </t>
  </si>
  <si>
    <t xml:space="preserve"> IZVRŠENJE 
1-6.2024. </t>
  </si>
  <si>
    <t>Ostale usluge (tiskarske usluge)</t>
  </si>
  <si>
    <t>OSTVARENJE/IZVRŠENJE    1-6.2024.</t>
  </si>
  <si>
    <t>OTVARENJE/IZVRŠENJE 1-6.2024.</t>
  </si>
  <si>
    <t>IZVJEŠTAJ O IZVRŠENJU FINANCIJSKOG PLANA GRADSKE KNJIŽNICE ZA RAZDOBLJE OD 01.01-30.06. 2024.GODINU</t>
  </si>
  <si>
    <t>OSTVARENJE/IZVRŠENJE  1-6.2024.</t>
  </si>
  <si>
    <t xml:space="preserve">OSTVARENJE/ IZVRŠENJE 1-6. 2024. </t>
  </si>
  <si>
    <t xml:space="preserve"> IZVRŠENJE 
1-6.2023.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</si>
</sst>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0"/>
    <numFmt numFmtId="165" formatCode="#,##0.00;[Red]#,##0.00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278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2" fontId="24" fillId="5" borderId="6" xfId="0" applyNumberFormat="1" applyFont="1" applyFill="1" applyBorder="1"/>
    <xf numFmtId="0" fontId="11" fillId="6" borderId="3" xfId="0" applyNumberFormat="1" applyFont="1" applyFill="1" applyBorder="1" applyAlignment="1" applyProtection="1">
      <alignment horizontal="left" vertical="center" wrapText="1"/>
    </xf>
    <xf numFmtId="2" fontId="11" fillId="6" borderId="3" xfId="0" applyNumberFormat="1" applyFont="1" applyFill="1" applyBorder="1"/>
    <xf numFmtId="2" fontId="11" fillId="6" borderId="6" xfId="0" applyNumberFormat="1" applyFont="1" applyFill="1" applyBorder="1"/>
    <xf numFmtId="0" fontId="11" fillId="7" borderId="3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2" fontId="11" fillId="7" borderId="3" xfId="0" applyNumberFormat="1" applyFont="1" applyFill="1" applyBorder="1"/>
    <xf numFmtId="2" fontId="24" fillId="7" borderId="3" xfId="0" applyNumberFormat="1" applyFont="1" applyFill="1" applyBorder="1"/>
    <xf numFmtId="0" fontId="9" fillId="8" borderId="3" xfId="0" quotePrefix="1" applyFont="1" applyFill="1" applyBorder="1" applyAlignment="1">
      <alignment horizontal="left" vertical="center"/>
    </xf>
    <xf numFmtId="4" fontId="3" fillId="8" borderId="3" xfId="0" applyNumberFormat="1" applyFont="1" applyFill="1" applyBorder="1" applyAlignment="1">
      <alignment horizontal="right"/>
    </xf>
    <xf numFmtId="2" fontId="25" fillId="8" borderId="3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4" fontId="25" fillId="0" borderId="3" xfId="0" applyNumberFormat="1" applyFont="1" applyBorder="1"/>
    <xf numFmtId="2" fontId="25" fillId="0" borderId="3" xfId="0" applyNumberFormat="1" applyFont="1" applyFill="1" applyBorder="1"/>
    <xf numFmtId="0" fontId="10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 wrapText="1"/>
    </xf>
    <xf numFmtId="0" fontId="11" fillId="7" borderId="3" xfId="0" quotePrefix="1" applyFont="1" applyFill="1" applyBorder="1" applyAlignment="1">
      <alignment horizontal="left" vertical="center"/>
    </xf>
    <xf numFmtId="0" fontId="16" fillId="7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 wrapText="1"/>
    </xf>
    <xf numFmtId="0" fontId="9" fillId="9" borderId="3" xfId="0" quotePrefix="1" applyFont="1" applyFill="1" applyBorder="1" applyAlignment="1">
      <alignment horizontal="left" vertical="center"/>
    </xf>
    <xf numFmtId="0" fontId="11" fillId="8" borderId="3" xfId="0" quotePrefix="1" applyFont="1" applyFill="1" applyBorder="1" applyAlignment="1">
      <alignment horizontal="left" vertical="center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4" fontId="11" fillId="7" borderId="3" xfId="0" applyNumberFormat="1" applyFont="1" applyFill="1" applyBorder="1" applyAlignment="1" applyProtection="1">
      <alignment vertical="center" wrapText="1"/>
    </xf>
    <xf numFmtId="0" fontId="11" fillId="9" borderId="3" xfId="0" quotePrefix="1" applyFont="1" applyFill="1" applyBorder="1" applyAlignment="1">
      <alignment horizontal="left" vertical="center"/>
    </xf>
    <xf numFmtId="4" fontId="9" fillId="8" borderId="3" xfId="0" applyNumberFormat="1" applyFont="1" applyFill="1" applyBorder="1" applyAlignment="1" applyProtection="1">
      <alignment vertical="center" wrapText="1"/>
    </xf>
    <xf numFmtId="2" fontId="9" fillId="7" borderId="3" xfId="0" applyNumberFormat="1" applyFont="1" applyFill="1" applyBorder="1"/>
    <xf numFmtId="0" fontId="9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25" fillId="0" borderId="3" xfId="0" applyNumberFormat="1" applyFont="1" applyFill="1" applyBorder="1"/>
    <xf numFmtId="0" fontId="11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0" fontId="24" fillId="0" borderId="3" xfId="0" applyFont="1" applyBorder="1"/>
    <xf numFmtId="0" fontId="11" fillId="10" borderId="3" xfId="0" quotePrefix="1" applyFont="1" applyFill="1" applyBorder="1" applyAlignment="1">
      <alignment horizontal="left" vertical="center"/>
    </xf>
    <xf numFmtId="0" fontId="11" fillId="10" borderId="3" xfId="0" quotePrefix="1" applyFont="1" applyFill="1" applyBorder="1" applyAlignment="1">
      <alignment horizontal="left" vertical="center" wrapText="1"/>
    </xf>
    <xf numFmtId="4" fontId="6" fillId="10" borderId="3" xfId="0" applyNumberFormat="1" applyFont="1" applyFill="1" applyBorder="1" applyAlignment="1">
      <alignment horizontal="right"/>
    </xf>
    <xf numFmtId="2" fontId="24" fillId="10" borderId="3" xfId="0" applyNumberFormat="1" applyFont="1" applyFill="1" applyBorder="1"/>
    <xf numFmtId="4" fontId="11" fillId="7" borderId="3" xfId="0" applyNumberFormat="1" applyFont="1" applyFill="1" applyBorder="1" applyAlignment="1">
      <alignment horizontal="right"/>
    </xf>
    <xf numFmtId="4" fontId="9" fillId="0" borderId="3" xfId="0" applyNumberFormat="1" applyFont="1" applyBorder="1"/>
    <xf numFmtId="0" fontId="9" fillId="10" borderId="7" xfId="0" applyFont="1" applyFill="1" applyBorder="1"/>
    <xf numFmtId="4" fontId="25" fillId="10" borderId="7" xfId="0" applyNumberFormat="1" applyFont="1" applyFill="1" applyBorder="1"/>
    <xf numFmtId="2" fontId="25" fillId="10" borderId="7" xfId="0" applyNumberFormat="1" applyFont="1" applyFill="1" applyBorder="1"/>
    <xf numFmtId="0" fontId="0" fillId="0" borderId="6" xfId="0" applyBorder="1"/>
    <xf numFmtId="0" fontId="11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10" fillId="2" borderId="0" xfId="0" quotePrefix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4" fontId="11" fillId="5" borderId="3" xfId="0" applyNumberFormat="1" applyFont="1" applyFill="1" applyBorder="1" applyAlignment="1" applyProtection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0" fontId="22" fillId="7" borderId="3" xfId="0" applyNumberFormat="1" applyFont="1" applyFill="1" applyBorder="1" applyAlignment="1" applyProtection="1">
      <alignment horizontal="left" vertical="center" wrapText="1"/>
    </xf>
    <xf numFmtId="2" fontId="9" fillId="8" borderId="3" xfId="0" applyNumberFormat="1" applyFont="1" applyFill="1" applyBorder="1"/>
    <xf numFmtId="2" fontId="9" fillId="0" borderId="3" xfId="0" applyNumberFormat="1" applyFont="1" applyFill="1" applyBorder="1"/>
    <xf numFmtId="0" fontId="22" fillId="7" borderId="3" xfId="0" quotePrefix="1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2" fontId="9" fillId="6" borderId="3" xfId="0" applyNumberFormat="1" applyFont="1" applyFill="1" applyBorder="1"/>
    <xf numFmtId="0" fontId="11" fillId="7" borderId="3" xfId="0" applyNumberFormat="1" applyFont="1" applyFill="1" applyBorder="1" applyAlignment="1" applyProtection="1">
      <alignment vertical="center" wrapText="1"/>
    </xf>
    <xf numFmtId="0" fontId="9" fillId="8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0" fontId="25" fillId="8" borderId="3" xfId="0" applyFont="1" applyFill="1" applyBorder="1"/>
    <xf numFmtId="4" fontId="25" fillId="8" borderId="3" xfId="0" applyNumberFormat="1" applyFont="1" applyFill="1" applyBorder="1"/>
    <xf numFmtId="4" fontId="25" fillId="8" borderId="3" xfId="1" applyNumberFormat="1" applyFont="1" applyFill="1" applyBorder="1"/>
    <xf numFmtId="2" fontId="24" fillId="5" borderId="3" xfId="0" applyNumberFormat="1" applyFont="1" applyFill="1" applyBorder="1"/>
    <xf numFmtId="4" fontId="11" fillId="6" borderId="3" xfId="0" applyNumberFormat="1" applyFont="1" applyFill="1" applyBorder="1" applyAlignment="1">
      <alignment horizontal="right"/>
    </xf>
    <xf numFmtId="0" fontId="0" fillId="6" borderId="3" xfId="0" applyFill="1" applyBorder="1"/>
    <xf numFmtId="0" fontId="0" fillId="8" borderId="3" xfId="0" applyFill="1" applyBorder="1"/>
    <xf numFmtId="0" fontId="0" fillId="10" borderId="3" xfId="0" applyFill="1" applyBorder="1"/>
    <xf numFmtId="0" fontId="28" fillId="7" borderId="3" xfId="0" applyFont="1" applyFill="1" applyBorder="1"/>
    <xf numFmtId="0" fontId="0" fillId="7" borderId="3" xfId="0" applyFill="1" applyBorder="1"/>
    <xf numFmtId="0" fontId="1" fillId="7" borderId="3" xfId="0" applyFont="1" applyFill="1" applyBorder="1"/>
    <xf numFmtId="0" fontId="0" fillId="5" borderId="3" xfId="0" applyFill="1" applyBorder="1"/>
    <xf numFmtId="0" fontId="0" fillId="10" borderId="7" xfId="0" applyFill="1" applyBorder="1"/>
    <xf numFmtId="4" fontId="9" fillId="8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/>
    <xf numFmtId="0" fontId="9" fillId="0" borderId="3" xfId="0" applyFont="1" applyFill="1" applyBorder="1"/>
    <xf numFmtId="4" fontId="9" fillId="2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10" borderId="7" xfId="0" applyNumberFormat="1" applyFont="1" applyFill="1" applyBorder="1"/>
    <xf numFmtId="0" fontId="29" fillId="4" borderId="3" xfId="0" applyNumberFormat="1" applyFont="1" applyFill="1" applyBorder="1" applyAlignment="1" applyProtection="1">
      <alignment horizontal="center" vertical="center" wrapText="1"/>
    </xf>
    <xf numFmtId="2" fontId="23" fillId="4" borderId="3" xfId="0" applyNumberFormat="1" applyFont="1" applyFill="1" applyBorder="1" applyAlignment="1" applyProtection="1">
      <alignment horizontal="center" vertical="center" wrapText="1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left" vertical="center" indent="1"/>
    </xf>
    <xf numFmtId="0" fontId="16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4" fontId="0" fillId="0" borderId="3" xfId="0" applyNumberFormat="1" applyBorder="1"/>
    <xf numFmtId="0" fontId="16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vertical="center" wrapText="1"/>
    </xf>
    <xf numFmtId="4" fontId="29" fillId="4" borderId="3" xfId="0" applyNumberFormat="1" applyFont="1" applyFill="1" applyBorder="1" applyAlignment="1">
      <alignment horizontal="right" wrapText="1"/>
    </xf>
    <xf numFmtId="0" fontId="11" fillId="4" borderId="3" xfId="0" applyFont="1" applyFill="1" applyBorder="1" applyAlignment="1">
      <alignment horizontal="left" vertical="center" indent="1"/>
    </xf>
    <xf numFmtId="0" fontId="11" fillId="4" borderId="3" xfId="0" applyFont="1" applyFill="1" applyBorder="1" applyAlignment="1">
      <alignment vertical="center"/>
    </xf>
    <xf numFmtId="4" fontId="29" fillId="4" borderId="3" xfId="0" applyNumberFormat="1" applyFont="1" applyFill="1" applyBorder="1" applyAlignment="1">
      <alignment horizontal="right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0" fontId="16" fillId="4" borderId="3" xfId="0" applyNumberFormat="1" applyFont="1" applyFill="1" applyBorder="1" applyAlignment="1" applyProtection="1">
      <alignment vertical="center" wrapText="1"/>
    </xf>
    <xf numFmtId="4" fontId="32" fillId="0" borderId="3" xfId="0" applyNumberFormat="1" applyFont="1" applyBorder="1"/>
    <xf numFmtId="0" fontId="30" fillId="4" borderId="3" xfId="0" applyFont="1" applyFill="1" applyBorder="1" applyAlignment="1">
      <alignment horizontal="left" vertical="center" indent="1"/>
    </xf>
    <xf numFmtId="0" fontId="16" fillId="4" borderId="3" xfId="0" applyFont="1" applyFill="1" applyBorder="1" applyAlignment="1">
      <alignment vertical="center"/>
    </xf>
    <xf numFmtId="4" fontId="27" fillId="0" borderId="3" xfId="0" applyNumberFormat="1" applyFont="1" applyBorder="1"/>
    <xf numFmtId="0" fontId="13" fillId="6" borderId="3" xfId="0" applyFont="1" applyFill="1" applyBorder="1" applyAlignment="1">
      <alignment vertical="top" wrapText="1"/>
    </xf>
    <xf numFmtId="2" fontId="23" fillId="0" borderId="3" xfId="0" applyNumberFormat="1" applyFont="1" applyFill="1" applyBorder="1" applyAlignment="1" applyProtection="1">
      <alignment horizontal="center" vertical="center" wrapText="1"/>
    </xf>
    <xf numFmtId="2" fontId="23" fillId="6" borderId="3" xfId="0" applyNumberFormat="1" applyFont="1" applyFill="1" applyBorder="1" applyAlignment="1" applyProtection="1">
      <alignment horizontal="center" vertical="center" wrapText="1"/>
    </xf>
    <xf numFmtId="2" fontId="31" fillId="0" borderId="3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right" wrapText="1"/>
    </xf>
    <xf numFmtId="4" fontId="16" fillId="4" borderId="3" xfId="0" applyNumberFormat="1" applyFont="1" applyFill="1" applyBorder="1" applyAlignment="1">
      <alignment horizontal="right" wrapText="1"/>
    </xf>
    <xf numFmtId="4" fontId="16" fillId="4" borderId="3" xfId="0" applyNumberFormat="1" applyFont="1" applyFill="1" applyBorder="1" applyAlignment="1">
      <alignment horizontal="right"/>
    </xf>
    <xf numFmtId="4" fontId="16" fillId="7" borderId="3" xfId="0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16" fillId="4" borderId="3" xfId="0" applyNumberFormat="1" applyFont="1" applyFill="1" applyBorder="1" applyAlignment="1" applyProtection="1">
      <alignment horizontal="right" vertical="center" wrapText="1"/>
    </xf>
    <xf numFmtId="2" fontId="33" fillId="0" borderId="3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Border="1"/>
    <xf numFmtId="0" fontId="16" fillId="2" borderId="3" xfId="0" quotePrefix="1" applyFont="1" applyFill="1" applyBorder="1" applyAlignment="1">
      <alignment horizontal="left" vertical="center" wrapText="1" indent="1"/>
    </xf>
    <xf numFmtId="0" fontId="16" fillId="2" borderId="3" xfId="0" applyFont="1" applyFill="1" applyBorder="1" applyAlignment="1">
      <alignment horizontal="left" vertical="center" wrapText="1" inden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left" vertical="center" wrapText="1"/>
    </xf>
    <xf numFmtId="4" fontId="11" fillId="4" borderId="4" xfId="0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right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14" fontId="6" fillId="0" borderId="3" xfId="0" quotePrefix="1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Fill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0" fontId="3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/>
    <xf numFmtId="0" fontId="11" fillId="0" borderId="3" xfId="0" quotePrefix="1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2" fillId="0" borderId="3" xfId="0" quotePrefix="1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 wrapText="1"/>
    </xf>
    <xf numFmtId="3" fontId="11" fillId="0" borderId="3" xfId="0" applyNumberFormat="1" applyFont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4" fontId="11" fillId="5" borderId="3" xfId="0" applyNumberFormat="1" applyFont="1" applyFill="1" applyBorder="1" applyAlignment="1">
      <alignment horizontal="right"/>
    </xf>
    <xf numFmtId="4" fontId="37" fillId="5" borderId="3" xfId="0" applyNumberFormat="1" applyFont="1" applyFill="1" applyBorder="1" applyAlignment="1">
      <alignment horizontal="right"/>
    </xf>
    <xf numFmtId="4" fontId="9" fillId="9" borderId="3" xfId="0" applyNumberFormat="1" applyFont="1" applyFill="1" applyBorder="1" applyAlignment="1" applyProtection="1">
      <alignment vertical="center" wrapText="1"/>
    </xf>
    <xf numFmtId="2" fontId="9" fillId="9" borderId="3" xfId="0" applyNumberFormat="1" applyFont="1" applyFill="1" applyBorder="1"/>
    <xf numFmtId="2" fontId="25" fillId="9" borderId="3" xfId="0" applyNumberFormat="1" applyFont="1" applyFill="1" applyBorder="1"/>
    <xf numFmtId="4" fontId="38" fillId="6" borderId="3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6" fillId="4" borderId="1" xfId="0" applyNumberFormat="1" applyFont="1" applyFill="1" applyBorder="1" applyAlignment="1" applyProtection="1">
      <alignment horizontal="right" vertical="center" wrapText="1"/>
    </xf>
    <xf numFmtId="0" fontId="26" fillId="4" borderId="2" xfId="0" applyNumberFormat="1" applyFont="1" applyFill="1" applyBorder="1" applyAlignment="1" applyProtection="1">
      <alignment horizontal="right" vertical="center" wrapText="1"/>
    </xf>
    <xf numFmtId="0" fontId="26" fillId="4" borderId="4" xfId="0" applyNumberFormat="1" applyFont="1" applyFill="1" applyBorder="1" applyAlignment="1" applyProtection="1">
      <alignment horizontal="right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right" vertical="center" wrapText="1"/>
    </xf>
    <xf numFmtId="0" fontId="11" fillId="4" borderId="2" xfId="0" applyNumberFormat="1" applyFont="1" applyFill="1" applyBorder="1" applyAlignment="1" applyProtection="1">
      <alignment horizontal="right" vertical="center" wrapText="1"/>
    </xf>
    <xf numFmtId="0" fontId="11" fillId="4" borderId="4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abSelected="1" workbookViewId="0">
      <selection activeCell="I12" sqref="I12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42" t="s">
        <v>223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2:12" ht="15.75" customHeight="1" x14ac:dyDescent="0.25"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2:12" ht="6.75" customHeight="1" x14ac:dyDescent="0.25">
      <c r="B3" s="226"/>
      <c r="C3" s="226"/>
      <c r="D3" s="226"/>
      <c r="E3" s="38"/>
      <c r="F3" s="38"/>
      <c r="G3" s="38"/>
      <c r="H3" s="38"/>
      <c r="I3" s="38"/>
      <c r="J3" s="40"/>
      <c r="K3" s="40"/>
      <c r="L3" s="39"/>
    </row>
    <row r="4" spans="2:12" ht="18" customHeight="1" x14ac:dyDescent="0.25">
      <c r="B4" s="242" t="s">
        <v>37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2:12" ht="18" customHeight="1" x14ac:dyDescent="0.25">
      <c r="B5" s="41"/>
      <c r="C5" s="42"/>
      <c r="D5" s="42"/>
      <c r="E5" s="42"/>
      <c r="F5" s="42"/>
      <c r="G5" s="42"/>
      <c r="H5" s="42"/>
      <c r="I5" s="42"/>
      <c r="J5" s="42"/>
      <c r="K5" s="42"/>
      <c r="L5" s="39"/>
    </row>
    <row r="6" spans="2:12" x14ac:dyDescent="0.25">
      <c r="B6" s="241" t="s">
        <v>38</v>
      </c>
      <c r="C6" s="241"/>
      <c r="D6" s="241"/>
      <c r="E6" s="241"/>
      <c r="F6" s="241"/>
      <c r="G6" s="43"/>
      <c r="H6" s="43"/>
      <c r="I6" s="43"/>
      <c r="J6" s="43"/>
      <c r="K6" s="44"/>
      <c r="L6" s="39"/>
    </row>
    <row r="7" spans="2:12" ht="25.5" x14ac:dyDescent="0.25">
      <c r="B7" s="230" t="s">
        <v>5</v>
      </c>
      <c r="C7" s="231"/>
      <c r="D7" s="231"/>
      <c r="E7" s="231"/>
      <c r="F7" s="232"/>
      <c r="G7" s="19" t="s">
        <v>212</v>
      </c>
      <c r="H7" s="1" t="s">
        <v>210</v>
      </c>
      <c r="I7" s="1" t="s">
        <v>211</v>
      </c>
      <c r="J7" s="19" t="s">
        <v>221</v>
      </c>
      <c r="K7" s="1" t="s">
        <v>10</v>
      </c>
      <c r="L7" s="1" t="s">
        <v>29</v>
      </c>
    </row>
    <row r="8" spans="2:12" s="22" customFormat="1" ht="11.25" x14ac:dyDescent="0.2">
      <c r="B8" s="233">
        <v>1</v>
      </c>
      <c r="C8" s="233"/>
      <c r="D8" s="233"/>
      <c r="E8" s="233"/>
      <c r="F8" s="234"/>
      <c r="G8" s="211">
        <v>2</v>
      </c>
      <c r="H8" s="212">
        <v>3</v>
      </c>
      <c r="I8" s="212">
        <v>4</v>
      </c>
      <c r="J8" s="212">
        <v>5</v>
      </c>
      <c r="K8" s="20" t="s">
        <v>12</v>
      </c>
      <c r="L8" s="20" t="s">
        <v>13</v>
      </c>
    </row>
    <row r="9" spans="2:12" x14ac:dyDescent="0.25">
      <c r="B9" s="246" t="s">
        <v>0</v>
      </c>
      <c r="C9" s="225"/>
      <c r="D9" s="225"/>
      <c r="E9" s="225"/>
      <c r="F9" s="247"/>
      <c r="G9" s="205">
        <f>SUM(G10:G11)</f>
        <v>686397.28</v>
      </c>
      <c r="H9" s="205">
        <f t="shared" ref="H9:J9" si="0">SUM(H10:H11)</f>
        <v>1855600</v>
      </c>
      <c r="I9" s="205">
        <f t="shared" si="0"/>
        <v>1855600</v>
      </c>
      <c r="J9" s="205">
        <f t="shared" si="0"/>
        <v>759516.92</v>
      </c>
      <c r="K9" s="53">
        <f>(J9/G9*100)</f>
        <v>110.65267041850748</v>
      </c>
      <c r="L9" s="53">
        <f>(J9/I9*100)</f>
        <v>40.931069195947408</v>
      </c>
    </row>
    <row r="10" spans="2:12" x14ac:dyDescent="0.25">
      <c r="B10" s="235" t="s">
        <v>30</v>
      </c>
      <c r="C10" s="236"/>
      <c r="D10" s="236"/>
      <c r="E10" s="236"/>
      <c r="F10" s="245"/>
      <c r="G10" s="204">
        <v>686397.28</v>
      </c>
      <c r="H10" s="204">
        <v>1855600</v>
      </c>
      <c r="I10" s="204">
        <v>1855600</v>
      </c>
      <c r="J10" s="204">
        <v>759516.92</v>
      </c>
      <c r="K10" s="204">
        <f>(J10/G10*100)</f>
        <v>110.65267041850748</v>
      </c>
      <c r="L10" s="53">
        <f t="shared" ref="L10:L14" si="1">(J10/I10*100)</f>
        <v>40.931069195947408</v>
      </c>
    </row>
    <row r="11" spans="2:12" x14ac:dyDescent="0.25">
      <c r="B11" s="248" t="s">
        <v>35</v>
      </c>
      <c r="C11" s="245"/>
      <c r="D11" s="245"/>
      <c r="E11" s="245"/>
      <c r="F11" s="245"/>
      <c r="G11" s="204">
        <v>0</v>
      </c>
      <c r="H11" s="204"/>
      <c r="I11" s="204"/>
      <c r="J11" s="204"/>
      <c r="K11" s="204"/>
      <c r="L11" s="52"/>
    </row>
    <row r="12" spans="2:12" x14ac:dyDescent="0.25">
      <c r="B12" s="15" t="s">
        <v>1</v>
      </c>
      <c r="C12" s="29"/>
      <c r="D12" s="29"/>
      <c r="E12" s="29"/>
      <c r="F12" s="29"/>
      <c r="G12" s="205">
        <f>SUM(G13:G14)</f>
        <v>770892.32</v>
      </c>
      <c r="H12" s="205">
        <f t="shared" ref="H12:J12" si="2">SUM(H13:H14)</f>
        <v>1880068.47</v>
      </c>
      <c r="I12" s="205">
        <f t="shared" si="2"/>
        <v>1880068.47</v>
      </c>
      <c r="J12" s="205">
        <f t="shared" si="2"/>
        <v>771727.25</v>
      </c>
      <c r="K12" s="205">
        <f t="shared" ref="K12:K14" si="3">(J12/G12*100)</f>
        <v>100.10830695524378</v>
      </c>
      <c r="L12" s="53">
        <f t="shared" si="1"/>
        <v>41.047826837923623</v>
      </c>
    </row>
    <row r="13" spans="2:12" x14ac:dyDescent="0.25">
      <c r="B13" s="243" t="s">
        <v>31</v>
      </c>
      <c r="C13" s="236"/>
      <c r="D13" s="236"/>
      <c r="E13" s="236"/>
      <c r="F13" s="236"/>
      <c r="G13" s="204">
        <v>563015.84</v>
      </c>
      <c r="H13" s="204">
        <v>1631100</v>
      </c>
      <c r="I13" s="204">
        <v>1631100</v>
      </c>
      <c r="J13" s="204">
        <v>645709.53</v>
      </c>
      <c r="K13" s="204">
        <f t="shared" si="3"/>
        <v>114.68763116860087</v>
      </c>
      <c r="L13" s="52">
        <f t="shared" si="1"/>
        <v>39.587366194592612</v>
      </c>
    </row>
    <row r="14" spans="2:12" x14ac:dyDescent="0.25">
      <c r="B14" s="244" t="s">
        <v>32</v>
      </c>
      <c r="C14" s="245"/>
      <c r="D14" s="245"/>
      <c r="E14" s="245"/>
      <c r="F14" s="245"/>
      <c r="G14" s="206">
        <v>207876.48000000001</v>
      </c>
      <c r="H14" s="206">
        <v>248968.47</v>
      </c>
      <c r="I14" s="206">
        <v>248968.47</v>
      </c>
      <c r="J14" s="206">
        <v>126017.72</v>
      </c>
      <c r="K14" s="204">
        <f t="shared" si="3"/>
        <v>60.621442117934642</v>
      </c>
      <c r="L14" s="52">
        <f t="shared" si="1"/>
        <v>50.61593542346948</v>
      </c>
    </row>
    <row r="15" spans="2:12" x14ac:dyDescent="0.25">
      <c r="B15" s="224" t="s">
        <v>39</v>
      </c>
      <c r="C15" s="225"/>
      <c r="D15" s="225"/>
      <c r="E15" s="225"/>
      <c r="F15" s="225"/>
      <c r="G15" s="205">
        <f>SUM(G9-G12)</f>
        <v>-84495.039999999921</v>
      </c>
      <c r="H15" s="205">
        <f>SUM(H9-H12)</f>
        <v>-24468.469999999972</v>
      </c>
      <c r="I15" s="205">
        <f>SUM(I9-I12)</f>
        <v>-24468.469999999972</v>
      </c>
      <c r="J15" s="205">
        <f>SUM(J9-J12)</f>
        <v>-12210.329999999958</v>
      </c>
      <c r="K15" s="205">
        <f>(J15/G15*100)</f>
        <v>14.450942919252977</v>
      </c>
      <c r="L15" s="52"/>
    </row>
    <row r="16" spans="2:12" ht="18" x14ac:dyDescent="0.25">
      <c r="B16" s="38"/>
      <c r="C16" s="45"/>
      <c r="D16" s="45"/>
      <c r="E16" s="45"/>
      <c r="F16" s="45"/>
      <c r="G16" s="207"/>
      <c r="H16" s="207"/>
      <c r="I16" s="208"/>
      <c r="J16" s="208"/>
      <c r="K16" s="208"/>
      <c r="L16" s="46"/>
    </row>
    <row r="17" spans="1:43" ht="18" customHeight="1" x14ac:dyDescent="0.25">
      <c r="B17" s="241" t="s">
        <v>40</v>
      </c>
      <c r="C17" s="241"/>
      <c r="D17" s="241"/>
      <c r="E17" s="241"/>
      <c r="F17" s="241"/>
      <c r="G17" s="207"/>
      <c r="H17" s="207"/>
      <c r="I17" s="208"/>
      <c r="J17" s="208"/>
      <c r="K17" s="208"/>
      <c r="L17" s="46"/>
    </row>
    <row r="18" spans="1:43" ht="25.5" x14ac:dyDescent="0.25">
      <c r="B18" s="230" t="s">
        <v>5</v>
      </c>
      <c r="C18" s="231"/>
      <c r="D18" s="231"/>
      <c r="E18" s="231"/>
      <c r="F18" s="232"/>
      <c r="G18" s="209" t="s">
        <v>213</v>
      </c>
      <c r="H18" s="210" t="s">
        <v>210</v>
      </c>
      <c r="I18" s="210" t="s">
        <v>211</v>
      </c>
      <c r="J18" s="209" t="s">
        <v>214</v>
      </c>
      <c r="K18" s="210" t="s">
        <v>10</v>
      </c>
      <c r="L18" s="1" t="s">
        <v>29</v>
      </c>
    </row>
    <row r="19" spans="1:43" s="22" customFormat="1" x14ac:dyDescent="0.25">
      <c r="B19" s="233">
        <v>1</v>
      </c>
      <c r="C19" s="233"/>
      <c r="D19" s="233"/>
      <c r="E19" s="233"/>
      <c r="F19" s="234"/>
      <c r="G19" s="211"/>
      <c r="H19" s="212">
        <v>3</v>
      </c>
      <c r="I19" s="212">
        <v>4</v>
      </c>
      <c r="J19" s="212">
        <v>5</v>
      </c>
      <c r="K19" s="212" t="s">
        <v>12</v>
      </c>
      <c r="L19" s="20" t="s">
        <v>13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2"/>
      <c r="B20" s="235" t="s">
        <v>33</v>
      </c>
      <c r="C20" s="237"/>
      <c r="D20" s="237"/>
      <c r="E20" s="237"/>
      <c r="F20" s="238"/>
      <c r="G20" s="213"/>
      <c r="H20" s="213"/>
      <c r="I20" s="213"/>
      <c r="J20" s="213"/>
      <c r="K20" s="213"/>
      <c r="L20" s="13"/>
    </row>
    <row r="21" spans="1:43" x14ac:dyDescent="0.25">
      <c r="A21" s="22"/>
      <c r="B21" s="235" t="s">
        <v>34</v>
      </c>
      <c r="C21" s="236"/>
      <c r="D21" s="236"/>
      <c r="E21" s="236"/>
      <c r="F21" s="236"/>
      <c r="G21" s="213"/>
      <c r="H21" s="214"/>
      <c r="I21" s="213"/>
      <c r="J21" s="213"/>
      <c r="K21" s="213"/>
      <c r="L21" s="13"/>
    </row>
    <row r="22" spans="1:43" s="30" customFormat="1" ht="15" customHeight="1" x14ac:dyDescent="0.25">
      <c r="A22" s="22"/>
      <c r="B22" s="227" t="s">
        <v>36</v>
      </c>
      <c r="C22" s="228"/>
      <c r="D22" s="228"/>
      <c r="E22" s="228"/>
      <c r="F22" s="229"/>
      <c r="G22" s="215"/>
      <c r="H22" s="215"/>
      <c r="I22" s="215"/>
      <c r="J22" s="215"/>
      <c r="K22" s="215"/>
      <c r="L22" s="1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0" customFormat="1" ht="15" customHeight="1" x14ac:dyDescent="0.25">
      <c r="A23" s="22"/>
      <c r="B23" s="227" t="s">
        <v>41</v>
      </c>
      <c r="C23" s="228"/>
      <c r="D23" s="228"/>
      <c r="E23" s="228"/>
      <c r="F23" s="229"/>
      <c r="G23" s="204">
        <v>47112.31</v>
      </c>
      <c r="H23" s="205">
        <v>24468.47</v>
      </c>
      <c r="I23" s="205">
        <v>24468.47</v>
      </c>
      <c r="J23" s="205">
        <v>24468.47</v>
      </c>
      <c r="K23" s="205">
        <f>(J23/G23*100)</f>
        <v>51.936468409211948</v>
      </c>
      <c r="L23" s="5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2"/>
      <c r="B24" s="224" t="s">
        <v>42</v>
      </c>
      <c r="C24" s="225"/>
      <c r="D24" s="225"/>
      <c r="E24" s="225"/>
      <c r="F24" s="225"/>
      <c r="G24" s="215"/>
      <c r="H24" s="215"/>
      <c r="I24" s="215"/>
      <c r="J24" s="215"/>
      <c r="K24" s="215"/>
      <c r="L24" s="14"/>
    </row>
    <row r="25" spans="1:43" ht="15.75" x14ac:dyDescent="0.25">
      <c r="B25" s="47"/>
      <c r="C25" s="48"/>
      <c r="D25" s="48"/>
      <c r="E25" s="48"/>
      <c r="F25" s="48"/>
      <c r="G25" s="49"/>
      <c r="H25" s="49"/>
      <c r="I25" s="49"/>
      <c r="J25" s="49"/>
      <c r="K25" s="49"/>
      <c r="L25" s="39"/>
    </row>
    <row r="26" spans="1:43" ht="15.75" x14ac:dyDescent="0.25">
      <c r="B26" s="239" t="s">
        <v>59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</row>
    <row r="27" spans="1:43" ht="15.75" x14ac:dyDescent="0.25">
      <c r="B27" s="9"/>
      <c r="C27" s="10"/>
      <c r="D27" s="10"/>
      <c r="E27" s="10"/>
      <c r="F27" s="10"/>
      <c r="G27" s="11"/>
      <c r="H27" s="11"/>
      <c r="I27" s="11"/>
      <c r="J27" s="11"/>
      <c r="K27" s="11"/>
    </row>
    <row r="28" spans="1:43" ht="15" customHeight="1" x14ac:dyDescent="0.25">
      <c r="B28" s="240" t="s">
        <v>62</v>
      </c>
      <c r="C28" s="240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1:43" x14ac:dyDescent="0.25">
      <c r="B29" s="240" t="s">
        <v>63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</row>
    <row r="30" spans="1:43" ht="15" customHeight="1" x14ac:dyDescent="0.25">
      <c r="B30" s="240" t="s">
        <v>65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</row>
    <row r="31" spans="1:43" ht="36.75" customHeight="1" x14ac:dyDescent="0.25"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</row>
    <row r="32" spans="1:43" ht="15" customHeight="1" x14ac:dyDescent="0.25">
      <c r="B32" s="223" t="s">
        <v>66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</row>
    <row r="33" spans="2:12" x14ac:dyDescent="0.25"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workbookViewId="0">
      <selection activeCell="G9" sqref="G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1:12" ht="18" customHeight="1" x14ac:dyDescent="0.25">
      <c r="B1" s="2"/>
      <c r="C1" s="2"/>
      <c r="D1" s="2"/>
      <c r="E1" s="12"/>
      <c r="F1" s="2"/>
      <c r="G1" s="2"/>
      <c r="H1" s="2"/>
      <c r="I1" s="2"/>
      <c r="J1" s="2"/>
      <c r="K1" s="2"/>
    </row>
    <row r="2" spans="1:12" ht="15.75" customHeight="1" x14ac:dyDescent="0.25">
      <c r="B2" s="251" t="s">
        <v>8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ht="18" x14ac:dyDescent="0.25">
      <c r="B3" s="2"/>
      <c r="C3" s="2"/>
      <c r="D3" s="2"/>
      <c r="E3" s="12"/>
      <c r="F3" s="2"/>
      <c r="G3" s="2"/>
      <c r="H3" s="2"/>
      <c r="I3" s="2"/>
      <c r="J3" s="3"/>
      <c r="K3" s="3"/>
    </row>
    <row r="4" spans="1:12" ht="18" customHeight="1" x14ac:dyDescent="0.25">
      <c r="B4" s="251" t="s">
        <v>87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8" x14ac:dyDescent="0.25">
      <c r="B5" s="2"/>
      <c r="C5" s="2"/>
      <c r="D5" s="2"/>
      <c r="E5" s="12"/>
      <c r="F5" s="2"/>
      <c r="G5" s="2"/>
      <c r="H5" s="2"/>
      <c r="I5" s="2"/>
      <c r="J5" s="3"/>
      <c r="K5" s="3"/>
    </row>
    <row r="6" spans="1:12" ht="18" x14ac:dyDescent="0.25">
      <c r="B6" s="12"/>
      <c r="C6" s="12"/>
      <c r="D6" s="12"/>
      <c r="E6" s="12"/>
      <c r="F6" s="12"/>
      <c r="G6" s="12"/>
      <c r="H6" s="12"/>
      <c r="I6" s="12"/>
      <c r="J6" s="3"/>
      <c r="K6" s="3"/>
    </row>
    <row r="7" spans="1:12" ht="15.75" customHeight="1" x14ac:dyDescent="0.25">
      <c r="B7" s="251" t="s">
        <v>11</v>
      </c>
      <c r="C7" s="251"/>
      <c r="D7" s="251"/>
      <c r="E7" s="251"/>
      <c r="F7" s="251"/>
      <c r="G7" s="251"/>
      <c r="H7" s="251"/>
      <c r="I7" s="251"/>
      <c r="J7" s="251"/>
      <c r="K7" s="251"/>
      <c r="L7" s="251"/>
    </row>
    <row r="8" spans="1:12" ht="15.75" customHeight="1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ht="26.25" customHeight="1" x14ac:dyDescent="0.25">
      <c r="A9" s="23"/>
      <c r="B9" s="252" t="s">
        <v>5</v>
      </c>
      <c r="C9" s="252"/>
      <c r="D9" s="252"/>
      <c r="E9" s="252"/>
      <c r="F9" s="252"/>
      <c r="G9" s="203">
        <v>45078</v>
      </c>
      <c r="H9" s="1" t="s">
        <v>210</v>
      </c>
      <c r="I9" s="1" t="s">
        <v>211</v>
      </c>
      <c r="J9" s="19" t="s">
        <v>224</v>
      </c>
      <c r="K9" s="1" t="s">
        <v>10</v>
      </c>
      <c r="L9" s="1" t="s">
        <v>29</v>
      </c>
    </row>
    <row r="10" spans="1:12" ht="25.5" customHeight="1" x14ac:dyDescent="0.25">
      <c r="A10" s="23"/>
      <c r="B10" s="233">
        <v>1</v>
      </c>
      <c r="C10" s="233"/>
      <c r="D10" s="233"/>
      <c r="E10" s="233"/>
      <c r="F10" s="233"/>
      <c r="G10" s="21">
        <v>2</v>
      </c>
      <c r="H10" s="20">
        <v>3</v>
      </c>
      <c r="I10" s="20">
        <v>4</v>
      </c>
      <c r="J10" s="20">
        <v>5</v>
      </c>
      <c r="K10" s="20" t="s">
        <v>12</v>
      </c>
      <c r="L10" s="20" t="s">
        <v>13</v>
      </c>
    </row>
    <row r="11" spans="1:12" ht="16.5" customHeight="1" x14ac:dyDescent="0.25">
      <c r="A11" s="133"/>
      <c r="B11" s="108"/>
      <c r="C11" s="108"/>
      <c r="D11" s="108"/>
      <c r="E11" s="108"/>
      <c r="F11" s="108" t="s">
        <v>68</v>
      </c>
      <c r="G11" s="217">
        <f>SUM(G13+G21+G24+G29)</f>
        <v>686397.28</v>
      </c>
      <c r="H11" s="217">
        <f>SUM(H13+H21+H24+H29)</f>
        <v>1855600</v>
      </c>
      <c r="I11" s="217">
        <f>SUM(I13+I21+I24+I29)</f>
        <v>1855600</v>
      </c>
      <c r="J11" s="218">
        <f>SUM(J13+J21+J24+J29)</f>
        <v>759516.91999999993</v>
      </c>
      <c r="K11" s="125">
        <f>J11/G11*100</f>
        <v>110.65267041850748</v>
      </c>
      <c r="L11" s="125">
        <f>J11/I11*100</f>
        <v>40.931069195947401</v>
      </c>
    </row>
    <row r="12" spans="1:12" x14ac:dyDescent="0.25">
      <c r="A12" s="127"/>
      <c r="B12" s="56">
        <v>6</v>
      </c>
      <c r="C12" s="56"/>
      <c r="D12" s="56"/>
      <c r="E12" s="56"/>
      <c r="F12" s="56" t="s">
        <v>69</v>
      </c>
      <c r="G12" s="126">
        <f>SUM(G13+G21+G24+G29)</f>
        <v>686397.28</v>
      </c>
      <c r="H12" s="126">
        <f>SUM(H13+H21+H24+H29)</f>
        <v>1855600</v>
      </c>
      <c r="I12" s="126">
        <f>SUM(I13+I21+I24+I29)</f>
        <v>1855600</v>
      </c>
      <c r="J12" s="126">
        <f>SUM(J13+J21+J24+J29)</f>
        <v>759516.91999999993</v>
      </c>
      <c r="K12" s="57">
        <f t="shared" ref="K12" si="0">J12/G12*100</f>
        <v>110.65267041850748</v>
      </c>
      <c r="L12" s="57">
        <f>J12/I12*100</f>
        <v>40.931069195947401</v>
      </c>
    </row>
    <row r="13" spans="1:12" ht="22.5" customHeight="1" x14ac:dyDescent="0.25">
      <c r="A13" s="131"/>
      <c r="B13" s="59"/>
      <c r="C13" s="59">
        <v>63</v>
      </c>
      <c r="D13" s="59"/>
      <c r="E13" s="59"/>
      <c r="F13" s="59" t="s">
        <v>14</v>
      </c>
      <c r="G13" s="60">
        <f>SUM(G14+G16+G19)</f>
        <v>114929.75</v>
      </c>
      <c r="H13" s="60">
        <f>SUM(H14+H16+H19)</f>
        <v>200000</v>
      </c>
      <c r="I13" s="60">
        <f>SUM(I14+I16+I19)</f>
        <v>200000</v>
      </c>
      <c r="J13" s="60">
        <f>SUM(J14+J16+J19)</f>
        <v>81495.88</v>
      </c>
      <c r="K13" s="61">
        <f>J13/G13*100</f>
        <v>70.9092989413098</v>
      </c>
      <c r="L13" s="62">
        <f t="shared" ref="L13:L28" si="1">J13/I13*100</f>
        <v>40.747940000000007</v>
      </c>
    </row>
    <row r="14" spans="1:12" ht="15" customHeight="1" x14ac:dyDescent="0.25">
      <c r="A14" s="128"/>
      <c r="B14" s="63"/>
      <c r="C14" s="63"/>
      <c r="D14" s="63">
        <v>631</v>
      </c>
      <c r="E14" s="63"/>
      <c r="F14" s="63" t="s">
        <v>70</v>
      </c>
      <c r="G14" s="64">
        <f>G15</f>
        <v>0</v>
      </c>
      <c r="H14" s="64">
        <f t="shared" ref="H14:J14" si="2">H15</f>
        <v>0</v>
      </c>
      <c r="I14" s="64">
        <f t="shared" si="2"/>
        <v>0</v>
      </c>
      <c r="J14" s="64">
        <f t="shared" si="2"/>
        <v>0</v>
      </c>
      <c r="K14" s="65">
        <v>0</v>
      </c>
      <c r="L14" s="65" t="e">
        <f t="shared" si="1"/>
        <v>#DIV/0!</v>
      </c>
    </row>
    <row r="15" spans="1:12" x14ac:dyDescent="0.25">
      <c r="A15" s="23"/>
      <c r="B15" s="5"/>
      <c r="C15" s="5"/>
      <c r="D15" s="5"/>
      <c r="E15" s="5">
        <v>6311</v>
      </c>
      <c r="F15" s="5" t="s">
        <v>15</v>
      </c>
      <c r="G15" s="138">
        <v>0</v>
      </c>
      <c r="H15" s="138"/>
      <c r="I15" s="66"/>
      <c r="J15" s="67">
        <v>0</v>
      </c>
      <c r="K15" s="68">
        <v>0</v>
      </c>
      <c r="L15" s="68" t="e">
        <f t="shared" si="1"/>
        <v>#DIV/0!</v>
      </c>
    </row>
    <row r="16" spans="1:12" ht="25.5" x14ac:dyDescent="0.25">
      <c r="A16" s="128"/>
      <c r="B16" s="63"/>
      <c r="C16" s="63"/>
      <c r="D16" s="69">
        <v>636</v>
      </c>
      <c r="E16" s="69"/>
      <c r="F16" s="70" t="s">
        <v>71</v>
      </c>
      <c r="G16" s="135">
        <f>SUM(G17+G18)</f>
        <v>114929.75</v>
      </c>
      <c r="H16" s="64">
        <f t="shared" ref="H16:J16" si="3">SUM(H17+H18)</f>
        <v>200000</v>
      </c>
      <c r="I16" s="64">
        <f t="shared" si="3"/>
        <v>200000</v>
      </c>
      <c r="J16" s="64">
        <f t="shared" si="3"/>
        <v>81495.88</v>
      </c>
      <c r="K16" s="65">
        <f t="shared" ref="K16:K32" si="4">J16/G16*100</f>
        <v>70.9092989413098</v>
      </c>
      <c r="L16" s="65">
        <f t="shared" si="1"/>
        <v>40.747940000000007</v>
      </c>
    </row>
    <row r="17" spans="1:12" ht="27.75" customHeight="1" x14ac:dyDescent="0.25">
      <c r="A17" s="23"/>
      <c r="B17" s="5"/>
      <c r="C17" s="5"/>
      <c r="D17" s="6"/>
      <c r="E17" s="6">
        <v>6361</v>
      </c>
      <c r="F17" s="24" t="s">
        <v>72</v>
      </c>
      <c r="G17" s="138">
        <v>21928.55</v>
      </c>
      <c r="H17" s="138">
        <v>43800</v>
      </c>
      <c r="I17" s="66">
        <v>43800</v>
      </c>
      <c r="J17" s="96">
        <v>18320.88</v>
      </c>
      <c r="K17" s="68">
        <f t="shared" si="4"/>
        <v>83.548068613747844</v>
      </c>
      <c r="L17" s="68">
        <f t="shared" si="1"/>
        <v>41.828493150684935</v>
      </c>
    </row>
    <row r="18" spans="1:12" ht="25.5" x14ac:dyDescent="0.25">
      <c r="A18" s="23"/>
      <c r="B18" s="5"/>
      <c r="C18" s="5"/>
      <c r="D18" s="6"/>
      <c r="E18" s="6">
        <v>6362</v>
      </c>
      <c r="F18" s="24" t="s">
        <v>73</v>
      </c>
      <c r="G18" s="138">
        <v>93001.2</v>
      </c>
      <c r="H18" s="138">
        <v>156200</v>
      </c>
      <c r="I18" s="66">
        <v>156200</v>
      </c>
      <c r="J18" s="96">
        <v>63175</v>
      </c>
      <c r="K18" s="68">
        <f t="shared" si="4"/>
        <v>67.929231020675005</v>
      </c>
      <c r="L18" s="68">
        <f t="shared" si="1"/>
        <v>40.4449423815621</v>
      </c>
    </row>
    <row r="19" spans="1:12" ht="15" customHeight="1" x14ac:dyDescent="0.25">
      <c r="A19" s="128"/>
      <c r="B19" s="63"/>
      <c r="C19" s="63"/>
      <c r="D19" s="69">
        <v>638</v>
      </c>
      <c r="E19" s="69"/>
      <c r="F19" s="70" t="s">
        <v>74</v>
      </c>
      <c r="G19" s="135">
        <f>G20</f>
        <v>0</v>
      </c>
      <c r="H19" s="64">
        <f t="shared" ref="H19:J19" si="5">H20</f>
        <v>0</v>
      </c>
      <c r="I19" s="64">
        <f t="shared" si="5"/>
        <v>0</v>
      </c>
      <c r="J19" s="135">
        <f t="shared" si="5"/>
        <v>0</v>
      </c>
      <c r="K19" s="65" t="e">
        <f t="shared" si="4"/>
        <v>#DIV/0!</v>
      </c>
      <c r="L19" s="65" t="e">
        <f t="shared" si="1"/>
        <v>#DIV/0!</v>
      </c>
    </row>
    <row r="20" spans="1:12" ht="21" customHeight="1" x14ac:dyDescent="0.25">
      <c r="A20" s="23"/>
      <c r="B20" s="5"/>
      <c r="C20" s="5"/>
      <c r="D20" s="6"/>
      <c r="E20" s="6">
        <v>6381</v>
      </c>
      <c r="F20" s="24" t="s">
        <v>75</v>
      </c>
      <c r="G20" s="138">
        <v>0</v>
      </c>
      <c r="H20" s="66">
        <v>0</v>
      </c>
      <c r="I20" s="66">
        <v>0</v>
      </c>
      <c r="J20" s="96"/>
      <c r="K20" s="68" t="e">
        <f t="shared" si="4"/>
        <v>#DIV/0!</v>
      </c>
      <c r="L20" s="68" t="e">
        <f t="shared" si="1"/>
        <v>#DIV/0!</v>
      </c>
    </row>
    <row r="21" spans="1:12" s="28" customFormat="1" x14ac:dyDescent="0.25">
      <c r="A21" s="132"/>
      <c r="B21" s="71"/>
      <c r="C21" s="71">
        <v>65</v>
      </c>
      <c r="D21" s="72"/>
      <c r="E21" s="72"/>
      <c r="F21" s="73" t="s">
        <v>76</v>
      </c>
      <c r="G21" s="95">
        <f>G22</f>
        <v>81693.759999999995</v>
      </c>
      <c r="H21" s="60">
        <f t="shared" ref="H21:J22" si="6">H22</f>
        <v>177000</v>
      </c>
      <c r="I21" s="60">
        <f t="shared" si="6"/>
        <v>177000</v>
      </c>
      <c r="J21" s="95">
        <f t="shared" si="6"/>
        <v>83532.990000000005</v>
      </c>
      <c r="K21" s="61">
        <f>J21/G21*100</f>
        <v>102.2513714633774</v>
      </c>
      <c r="L21" s="62">
        <f t="shared" si="1"/>
        <v>47.193779661016954</v>
      </c>
    </row>
    <row r="22" spans="1:12" ht="15" customHeight="1" x14ac:dyDescent="0.25">
      <c r="A22" s="128"/>
      <c r="B22" s="74"/>
      <c r="C22" s="63"/>
      <c r="D22" s="69">
        <v>652</v>
      </c>
      <c r="E22" s="69"/>
      <c r="F22" s="70" t="s">
        <v>76</v>
      </c>
      <c r="G22" s="135">
        <f>G23</f>
        <v>81693.759999999995</v>
      </c>
      <c r="H22" s="64">
        <f t="shared" si="6"/>
        <v>177000</v>
      </c>
      <c r="I22" s="64">
        <f t="shared" si="6"/>
        <v>177000</v>
      </c>
      <c r="J22" s="135">
        <f t="shared" si="6"/>
        <v>83532.990000000005</v>
      </c>
      <c r="K22" s="65">
        <f t="shared" si="4"/>
        <v>102.2513714633774</v>
      </c>
      <c r="L22" s="65">
        <f t="shared" si="1"/>
        <v>47.193779661016954</v>
      </c>
    </row>
    <row r="23" spans="1:12" ht="22.5" customHeight="1" x14ac:dyDescent="0.25">
      <c r="A23" s="23"/>
      <c r="B23" s="5"/>
      <c r="C23" s="5"/>
      <c r="D23" s="6"/>
      <c r="E23" s="6">
        <v>6526</v>
      </c>
      <c r="F23" s="24" t="s">
        <v>77</v>
      </c>
      <c r="G23" s="138">
        <v>81693.759999999995</v>
      </c>
      <c r="H23" s="138">
        <v>177000</v>
      </c>
      <c r="I23" s="66">
        <v>177000</v>
      </c>
      <c r="J23" s="96">
        <v>83532.990000000005</v>
      </c>
      <c r="K23" s="68">
        <f t="shared" si="4"/>
        <v>102.2513714633774</v>
      </c>
      <c r="L23" s="68">
        <f t="shared" si="1"/>
        <v>47.193779661016954</v>
      </c>
    </row>
    <row r="24" spans="1:12" ht="24" customHeight="1" x14ac:dyDescent="0.25">
      <c r="A24" s="131"/>
      <c r="B24" s="71"/>
      <c r="C24" s="71">
        <v>66</v>
      </c>
      <c r="D24" s="72"/>
      <c r="E24" s="72"/>
      <c r="F24" s="59" t="s">
        <v>16</v>
      </c>
      <c r="G24" s="95">
        <f>G25+G27</f>
        <v>9238.81</v>
      </c>
      <c r="H24" s="60">
        <f t="shared" ref="H24:J24" si="7">H25+H27</f>
        <v>20600</v>
      </c>
      <c r="I24" s="60">
        <f t="shared" si="7"/>
        <v>20600</v>
      </c>
      <c r="J24" s="95">
        <f t="shared" si="7"/>
        <v>17814.57</v>
      </c>
      <c r="K24" s="61">
        <f>J24/G24*100</f>
        <v>192.82320991556273</v>
      </c>
      <c r="L24" s="62">
        <f t="shared" si="1"/>
        <v>86.478495145631058</v>
      </c>
    </row>
    <row r="25" spans="1:12" ht="15" customHeight="1" x14ac:dyDescent="0.25">
      <c r="A25" s="128"/>
      <c r="B25" s="74"/>
      <c r="C25" s="75"/>
      <c r="D25" s="69">
        <v>661</v>
      </c>
      <c r="E25" s="69"/>
      <c r="F25" s="76" t="s">
        <v>17</v>
      </c>
      <c r="G25" s="135">
        <f>G26</f>
        <v>4670.9399999999996</v>
      </c>
      <c r="H25" s="64">
        <f t="shared" ref="H25:J25" si="8">H26</f>
        <v>7000</v>
      </c>
      <c r="I25" s="64">
        <f t="shared" si="8"/>
        <v>7000</v>
      </c>
      <c r="J25" s="135">
        <f t="shared" si="8"/>
        <v>4169.17</v>
      </c>
      <c r="K25" s="65">
        <f t="shared" si="4"/>
        <v>89.257622662676042</v>
      </c>
      <c r="L25" s="65">
        <f t="shared" si="1"/>
        <v>59.559571428571431</v>
      </c>
    </row>
    <row r="26" spans="1:12" ht="15.75" customHeight="1" x14ac:dyDescent="0.25">
      <c r="A26" s="23"/>
      <c r="B26" s="5"/>
      <c r="C26" s="5"/>
      <c r="D26" s="6"/>
      <c r="E26" s="6">
        <v>6615</v>
      </c>
      <c r="F26" s="7" t="s">
        <v>78</v>
      </c>
      <c r="G26" s="138">
        <v>4670.9399999999996</v>
      </c>
      <c r="H26" s="139">
        <v>7000</v>
      </c>
      <c r="I26" s="66">
        <v>7000</v>
      </c>
      <c r="J26" s="96">
        <v>4169.17</v>
      </c>
      <c r="K26" s="68">
        <f t="shared" si="4"/>
        <v>89.257622662676042</v>
      </c>
      <c r="L26" s="68">
        <f t="shared" si="1"/>
        <v>59.559571428571431</v>
      </c>
    </row>
    <row r="27" spans="1:12" ht="25.5" customHeight="1" x14ac:dyDescent="0.25">
      <c r="A27" s="128"/>
      <c r="B27" s="63"/>
      <c r="C27" s="63"/>
      <c r="D27" s="69">
        <v>663</v>
      </c>
      <c r="E27" s="69"/>
      <c r="F27" s="76" t="s">
        <v>79</v>
      </c>
      <c r="G27" s="135">
        <f>G28</f>
        <v>4567.87</v>
      </c>
      <c r="H27" s="64">
        <f t="shared" ref="H27:J27" si="9">H28</f>
        <v>13600</v>
      </c>
      <c r="I27" s="64">
        <f t="shared" si="9"/>
        <v>13600</v>
      </c>
      <c r="J27" s="135">
        <f t="shared" si="9"/>
        <v>13645.4</v>
      </c>
      <c r="K27" s="65">
        <f t="shared" si="4"/>
        <v>298.72566425927181</v>
      </c>
      <c r="L27" s="65">
        <f t="shared" si="1"/>
        <v>100.33382352941176</v>
      </c>
    </row>
    <row r="28" spans="1:12" ht="12.75" customHeight="1" x14ac:dyDescent="0.25">
      <c r="A28" s="23"/>
      <c r="B28" s="5"/>
      <c r="C28" s="5"/>
      <c r="D28" s="6"/>
      <c r="E28" s="6">
        <v>6631</v>
      </c>
      <c r="F28" s="7" t="s">
        <v>88</v>
      </c>
      <c r="G28" s="138">
        <v>4567.87</v>
      </c>
      <c r="H28" s="139">
        <v>13600</v>
      </c>
      <c r="I28" s="66">
        <v>13600</v>
      </c>
      <c r="J28" s="138">
        <v>13645.4</v>
      </c>
      <c r="K28" s="68">
        <f t="shared" si="4"/>
        <v>298.72566425927181</v>
      </c>
      <c r="L28" s="68">
        <f t="shared" si="1"/>
        <v>100.33382352941176</v>
      </c>
    </row>
    <row r="29" spans="1:12" x14ac:dyDescent="0.25">
      <c r="A29" s="130"/>
      <c r="B29" s="71"/>
      <c r="C29" s="71">
        <v>67</v>
      </c>
      <c r="D29" s="72"/>
      <c r="E29" s="72"/>
      <c r="F29" s="59" t="s">
        <v>80</v>
      </c>
      <c r="G29" s="77">
        <f>G30</f>
        <v>480534.96</v>
      </c>
      <c r="H29" s="77">
        <f t="shared" ref="H29:J29" si="10">H30</f>
        <v>1458000</v>
      </c>
      <c r="I29" s="77">
        <f t="shared" si="10"/>
        <v>1458000</v>
      </c>
      <c r="J29" s="77">
        <f t="shared" si="10"/>
        <v>576673.48</v>
      </c>
      <c r="K29" s="61">
        <f>J29/G29*100</f>
        <v>120.00656102107534</v>
      </c>
      <c r="L29" s="62">
        <f>J29/I29*100</f>
        <v>39.552364883401921</v>
      </c>
    </row>
    <row r="30" spans="1:12" x14ac:dyDescent="0.25">
      <c r="A30" s="128"/>
      <c r="B30" s="78"/>
      <c r="C30" s="63"/>
      <c r="D30" s="63">
        <v>671</v>
      </c>
      <c r="E30" s="69"/>
      <c r="F30" s="76" t="s">
        <v>81</v>
      </c>
      <c r="G30" s="79">
        <f>SUM(G31+G32)</f>
        <v>480534.96</v>
      </c>
      <c r="H30" s="79">
        <f t="shared" ref="H30:J30" si="11">SUM(H31+H32)</f>
        <v>1458000</v>
      </c>
      <c r="I30" s="79">
        <f t="shared" si="11"/>
        <v>1458000</v>
      </c>
      <c r="J30" s="219">
        <f t="shared" si="11"/>
        <v>576673.48</v>
      </c>
      <c r="K30" s="220">
        <f>J30/G30*100</f>
        <v>120.00656102107534</v>
      </c>
      <c r="L30" s="221">
        <f>J30/I30*100</f>
        <v>39.552364883401921</v>
      </c>
    </row>
    <row r="31" spans="1:12" ht="25.5" x14ac:dyDescent="0.25">
      <c r="A31" s="23"/>
      <c r="B31" s="74"/>
      <c r="C31" s="81"/>
      <c r="D31" s="82"/>
      <c r="E31" s="82">
        <v>6711</v>
      </c>
      <c r="F31" s="83" t="s">
        <v>82</v>
      </c>
      <c r="G31" s="139">
        <v>458990.4</v>
      </c>
      <c r="H31" s="139">
        <v>1401000</v>
      </c>
      <c r="I31" s="84">
        <v>1401000</v>
      </c>
      <c r="J31" s="136">
        <v>555826.38</v>
      </c>
      <c r="K31" s="68">
        <f t="shared" si="4"/>
        <v>121.09760465578366</v>
      </c>
      <c r="L31" s="68">
        <f t="shared" ref="L31:L35" si="12">J31/I31*100</f>
        <v>39.673546038543897</v>
      </c>
    </row>
    <row r="32" spans="1:12" ht="25.5" x14ac:dyDescent="0.25">
      <c r="A32" s="23"/>
      <c r="B32" s="74"/>
      <c r="C32" s="81"/>
      <c r="D32" s="81"/>
      <c r="E32" s="81">
        <v>6712</v>
      </c>
      <c r="F32" s="83" t="s">
        <v>83</v>
      </c>
      <c r="G32" s="139">
        <v>21544.560000000001</v>
      </c>
      <c r="H32" s="139">
        <v>57000</v>
      </c>
      <c r="I32" s="84">
        <v>57000</v>
      </c>
      <c r="J32" s="85">
        <v>20847.099999999999</v>
      </c>
      <c r="K32" s="68">
        <f t="shared" si="4"/>
        <v>96.762709472832114</v>
      </c>
      <c r="L32" s="68">
        <f t="shared" si="12"/>
        <v>36.573859649122802</v>
      </c>
    </row>
    <row r="33" spans="1:12" x14ac:dyDescent="0.25">
      <c r="A33" s="23"/>
      <c r="B33" s="18">
        <v>9</v>
      </c>
      <c r="C33" s="18"/>
      <c r="D33" s="18"/>
      <c r="E33" s="18"/>
      <c r="F33" s="86" t="s">
        <v>84</v>
      </c>
      <c r="G33" s="140"/>
      <c r="H33" s="88"/>
      <c r="I33" s="87"/>
      <c r="J33" s="89"/>
      <c r="K33" s="90"/>
      <c r="L33" s="68"/>
    </row>
    <row r="34" spans="1:12" x14ac:dyDescent="0.25">
      <c r="A34" s="129"/>
      <c r="B34" s="91"/>
      <c r="C34" s="91">
        <v>92</v>
      </c>
      <c r="D34" s="91"/>
      <c r="E34" s="91"/>
      <c r="F34" s="92" t="s">
        <v>85</v>
      </c>
      <c r="G34" s="93">
        <f>G35</f>
        <v>47112.31</v>
      </c>
      <c r="H34" s="93">
        <f>H35</f>
        <v>24468.47</v>
      </c>
      <c r="I34" s="93">
        <f>I35</f>
        <v>24468.47</v>
      </c>
      <c r="J34" s="93">
        <f>J35</f>
        <v>24468.47</v>
      </c>
      <c r="K34" s="94">
        <f t="shared" ref="K34:K35" si="13">J34/G34*100</f>
        <v>51.936468409211948</v>
      </c>
      <c r="L34" s="94">
        <f t="shared" si="12"/>
        <v>100</v>
      </c>
    </row>
    <row r="35" spans="1:12" x14ac:dyDescent="0.25">
      <c r="A35" s="134"/>
      <c r="B35" s="97"/>
      <c r="C35" s="97"/>
      <c r="D35" s="97">
        <v>922</v>
      </c>
      <c r="E35" s="97"/>
      <c r="F35" s="97" t="s">
        <v>86</v>
      </c>
      <c r="G35" s="141">
        <v>47112.31</v>
      </c>
      <c r="H35" s="98">
        <v>24468.47</v>
      </c>
      <c r="I35" s="98">
        <v>24468.47</v>
      </c>
      <c r="J35" s="98">
        <v>24468.47</v>
      </c>
      <c r="K35" s="99">
        <f t="shared" si="13"/>
        <v>51.936468409211948</v>
      </c>
      <c r="L35" s="99">
        <f t="shared" si="12"/>
        <v>100</v>
      </c>
    </row>
    <row r="36" spans="1:12" x14ac:dyDescent="0.25">
      <c r="A36" s="105"/>
      <c r="B36" s="102"/>
      <c r="C36" s="101"/>
      <c r="D36" s="102"/>
      <c r="E36" s="102"/>
      <c r="F36" s="103"/>
      <c r="G36" s="104"/>
      <c r="H36" s="104"/>
      <c r="I36" s="104"/>
      <c r="J36" s="105"/>
      <c r="K36" s="105"/>
      <c r="L36" s="105"/>
    </row>
    <row r="37" spans="1:12" x14ac:dyDescent="0.25">
      <c r="A37" s="105"/>
      <c r="B37" s="102"/>
      <c r="C37" s="101"/>
      <c r="D37" s="106"/>
      <c r="E37" s="106"/>
      <c r="F37" s="106"/>
      <c r="G37" s="104"/>
      <c r="H37" s="104"/>
      <c r="I37" s="104"/>
      <c r="J37" s="105"/>
      <c r="K37" s="105"/>
      <c r="L37" s="105"/>
    </row>
    <row r="38" spans="1:12" ht="38.25" customHeight="1" x14ac:dyDescent="0.25">
      <c r="A38" s="105"/>
      <c r="B38" s="102"/>
      <c r="C38" s="102"/>
      <c r="D38" s="106"/>
      <c r="E38" s="106"/>
      <c r="F38" s="106"/>
      <c r="G38" s="104"/>
      <c r="H38" s="104"/>
      <c r="I38" s="104"/>
      <c r="J38" s="105"/>
      <c r="K38" s="105"/>
      <c r="L38" s="105"/>
    </row>
    <row r="39" spans="1:12" ht="25.5" customHeight="1" x14ac:dyDescent="0.25">
      <c r="A39" s="100"/>
      <c r="B39" s="250" t="s">
        <v>5</v>
      </c>
      <c r="C39" s="250"/>
      <c r="D39" s="250"/>
      <c r="E39" s="250"/>
      <c r="F39" s="250"/>
      <c r="G39" s="50" t="s">
        <v>89</v>
      </c>
      <c r="H39" s="31" t="s">
        <v>215</v>
      </c>
      <c r="I39" s="31" t="s">
        <v>216</v>
      </c>
      <c r="J39" s="31" t="s">
        <v>217</v>
      </c>
      <c r="K39" s="31" t="s">
        <v>10</v>
      </c>
      <c r="L39" s="31" t="s">
        <v>29</v>
      </c>
    </row>
    <row r="40" spans="1:12" ht="25.5" customHeight="1" x14ac:dyDescent="0.25">
      <c r="A40" s="23"/>
      <c r="B40" s="249">
        <v>1</v>
      </c>
      <c r="C40" s="249"/>
      <c r="D40" s="249"/>
      <c r="E40" s="249"/>
      <c r="F40" s="249"/>
      <c r="G40" s="107">
        <v>2</v>
      </c>
      <c r="H40" s="107">
        <v>3</v>
      </c>
      <c r="I40" s="107">
        <v>4</v>
      </c>
      <c r="J40" s="107">
        <v>5</v>
      </c>
      <c r="K40" s="107" t="s">
        <v>12</v>
      </c>
      <c r="L40" s="107" t="s">
        <v>13</v>
      </c>
    </row>
    <row r="41" spans="1:12" x14ac:dyDescent="0.25">
      <c r="A41" s="23"/>
      <c r="B41" s="108"/>
      <c r="C41" s="108"/>
      <c r="D41" s="108"/>
      <c r="E41" s="109"/>
      <c r="F41" s="108" t="s">
        <v>23</v>
      </c>
      <c r="G41" s="217">
        <f>G42+G85</f>
        <v>770892.32</v>
      </c>
      <c r="H41" s="217">
        <f>H42+H85</f>
        <v>1880068.47</v>
      </c>
      <c r="I41" s="217">
        <f>I42+I85</f>
        <v>1880068.47</v>
      </c>
      <c r="J41" s="217">
        <f>J42+J85</f>
        <v>771727.24999999988</v>
      </c>
      <c r="K41" s="55">
        <f>J41/G41*100</f>
        <v>100.10830695524375</v>
      </c>
      <c r="L41" s="55">
        <f>J41/I41*100</f>
        <v>41.047826837923616</v>
      </c>
    </row>
    <row r="42" spans="1:12" x14ac:dyDescent="0.25">
      <c r="A42" s="23"/>
      <c r="B42" s="56">
        <v>3</v>
      </c>
      <c r="C42" s="56"/>
      <c r="D42" s="56"/>
      <c r="E42" s="56"/>
      <c r="F42" s="56" t="s">
        <v>2</v>
      </c>
      <c r="G42" s="126">
        <f>SUM(G43+G50+G80)</f>
        <v>563015.84</v>
      </c>
      <c r="H42" s="110">
        <f>SUM(H43+H50+H80)</f>
        <v>1631100</v>
      </c>
      <c r="I42" s="110">
        <f>SUM(I43+I50+I80)</f>
        <v>1631100</v>
      </c>
      <c r="J42" s="110">
        <f>SUM(J43+J50+J80)</f>
        <v>645709.52999999991</v>
      </c>
      <c r="K42" s="57">
        <f t="shared" ref="K42" si="14">J42/G42*100</f>
        <v>114.68763116860086</v>
      </c>
      <c r="L42" s="58">
        <f>J42/I42*100</f>
        <v>39.587366194592597</v>
      </c>
    </row>
    <row r="43" spans="1:12" ht="22.5" x14ac:dyDescent="0.25">
      <c r="A43" s="23"/>
      <c r="B43" s="111" t="s">
        <v>90</v>
      </c>
      <c r="C43" s="59">
        <v>31</v>
      </c>
      <c r="D43" s="59"/>
      <c r="E43" s="59"/>
      <c r="F43" s="59" t="s">
        <v>3</v>
      </c>
      <c r="G43" s="60">
        <f>SUM(G44+G46+G48)</f>
        <v>448050.83999999997</v>
      </c>
      <c r="H43" s="60">
        <f t="shared" ref="H43" si="15">SUM(H44+H46+H48)</f>
        <v>1378500</v>
      </c>
      <c r="I43" s="60">
        <f>SUM(I44+I46+I48)</f>
        <v>1378500</v>
      </c>
      <c r="J43" s="60">
        <f>SUM(J44+J46+J48)</f>
        <v>544256.41999999993</v>
      </c>
      <c r="K43" s="61">
        <f>J43/G43*100</f>
        <v>121.47202313023226</v>
      </c>
      <c r="L43" s="61">
        <f>J43/I43*100</f>
        <v>39.481785999274564</v>
      </c>
    </row>
    <row r="44" spans="1:12" x14ac:dyDescent="0.25">
      <c r="A44" s="23"/>
      <c r="B44" s="74"/>
      <c r="C44" s="63"/>
      <c r="D44" s="63">
        <v>311</v>
      </c>
      <c r="E44" s="63"/>
      <c r="F44" s="63" t="s">
        <v>18</v>
      </c>
      <c r="G44" s="64">
        <f>G45</f>
        <v>380933.91</v>
      </c>
      <c r="H44" s="64">
        <f t="shared" ref="H44:J44" si="16">H45</f>
        <v>1077500</v>
      </c>
      <c r="I44" s="64">
        <f t="shared" si="16"/>
        <v>1077500</v>
      </c>
      <c r="J44" s="64">
        <f t="shared" si="16"/>
        <v>457162.12</v>
      </c>
      <c r="K44" s="112">
        <f t="shared" ref="K44:K94" si="17">J44/G44*100</f>
        <v>120.01087537730628</v>
      </c>
      <c r="L44" s="112">
        <f t="shared" ref="L44:L94" si="18">J44/I44*100</f>
        <v>42.428038979118327</v>
      </c>
    </row>
    <row r="45" spans="1:12" x14ac:dyDescent="0.25">
      <c r="B45" s="5"/>
      <c r="C45" s="5"/>
      <c r="D45" s="5"/>
      <c r="E45" s="5">
        <v>3111</v>
      </c>
      <c r="F45" s="5" t="s">
        <v>19</v>
      </c>
      <c r="G45" s="138">
        <v>380933.91</v>
      </c>
      <c r="H45" s="66">
        <v>1077500</v>
      </c>
      <c r="I45" s="66">
        <v>1077500</v>
      </c>
      <c r="J45" s="96">
        <v>457162.12</v>
      </c>
      <c r="K45" s="113">
        <f t="shared" si="17"/>
        <v>120.01087537730628</v>
      </c>
      <c r="L45" s="113">
        <f t="shared" si="18"/>
        <v>42.428038979118327</v>
      </c>
    </row>
    <row r="46" spans="1:12" x14ac:dyDescent="0.25">
      <c r="B46" s="63"/>
      <c r="C46" s="63"/>
      <c r="D46" s="63">
        <v>312</v>
      </c>
      <c r="E46" s="63"/>
      <c r="F46" s="63" t="s">
        <v>91</v>
      </c>
      <c r="G46" s="135">
        <f>G47</f>
        <v>5999.79</v>
      </c>
      <c r="H46" s="64">
        <f t="shared" ref="H46:J46" si="19">H47</f>
        <v>124600</v>
      </c>
      <c r="I46" s="64">
        <f t="shared" si="19"/>
        <v>124600</v>
      </c>
      <c r="J46" s="135">
        <f t="shared" si="19"/>
        <v>13556.35</v>
      </c>
      <c r="K46" s="112">
        <f t="shared" si="17"/>
        <v>225.94707481428514</v>
      </c>
      <c r="L46" s="112">
        <f t="shared" si="18"/>
        <v>10.87989566613162</v>
      </c>
    </row>
    <row r="47" spans="1:12" x14ac:dyDescent="0.25">
      <c r="B47" s="5"/>
      <c r="C47" s="5"/>
      <c r="D47" s="5"/>
      <c r="E47" s="5">
        <v>3121</v>
      </c>
      <c r="F47" s="5" t="s">
        <v>91</v>
      </c>
      <c r="G47" s="138">
        <v>5999.79</v>
      </c>
      <c r="H47" s="66">
        <v>124600</v>
      </c>
      <c r="I47" s="66">
        <v>124600</v>
      </c>
      <c r="J47" s="96">
        <v>13556.35</v>
      </c>
      <c r="K47" s="113">
        <f t="shared" si="17"/>
        <v>225.94707481428514</v>
      </c>
      <c r="L47" s="113">
        <f t="shared" si="18"/>
        <v>10.87989566613162</v>
      </c>
    </row>
    <row r="48" spans="1:12" x14ac:dyDescent="0.25">
      <c r="B48" s="63"/>
      <c r="C48" s="63"/>
      <c r="D48" s="63">
        <v>313</v>
      </c>
      <c r="E48" s="63"/>
      <c r="F48" s="63" t="s">
        <v>92</v>
      </c>
      <c r="G48" s="135">
        <f>G49</f>
        <v>61117.14</v>
      </c>
      <c r="H48" s="64">
        <f t="shared" ref="H48" si="20">H49</f>
        <v>176400</v>
      </c>
      <c r="I48" s="64">
        <f>I49</f>
        <v>176400</v>
      </c>
      <c r="J48" s="135">
        <f>J49</f>
        <v>73537.95</v>
      </c>
      <c r="K48" s="112">
        <f t="shared" si="17"/>
        <v>120.32295686610991</v>
      </c>
      <c r="L48" s="112">
        <f>J48/I48*100</f>
        <v>41.688180272108845</v>
      </c>
    </row>
    <row r="49" spans="2:12" x14ac:dyDescent="0.25">
      <c r="B49" s="5"/>
      <c r="C49" s="5"/>
      <c r="D49" s="5"/>
      <c r="E49" s="5">
        <v>3132</v>
      </c>
      <c r="F49" s="5" t="s">
        <v>93</v>
      </c>
      <c r="G49" s="138">
        <v>61117.14</v>
      </c>
      <c r="H49" s="66">
        <v>176400</v>
      </c>
      <c r="I49" s="66">
        <v>176400</v>
      </c>
      <c r="J49" s="96">
        <v>73537.95</v>
      </c>
      <c r="K49" s="113">
        <f t="shared" si="17"/>
        <v>120.32295686610991</v>
      </c>
      <c r="L49" s="113">
        <f t="shared" si="18"/>
        <v>41.688180272108845</v>
      </c>
    </row>
    <row r="50" spans="2:12" x14ac:dyDescent="0.25">
      <c r="B50" s="114" t="s">
        <v>94</v>
      </c>
      <c r="C50" s="71">
        <v>32</v>
      </c>
      <c r="D50" s="72"/>
      <c r="E50" s="72"/>
      <c r="F50" s="71" t="s">
        <v>9</v>
      </c>
      <c r="G50" s="60">
        <f>SUM(G51+G55+G61+G71+G73)</f>
        <v>112373.91</v>
      </c>
      <c r="H50" s="60">
        <f>SUM(H51+H55+H61+H71+H73)</f>
        <v>251400</v>
      </c>
      <c r="I50" s="60">
        <f>SUM(I51+I55+I61+I71+I73)</f>
        <v>251400</v>
      </c>
      <c r="J50" s="95">
        <f>SUM(J51+J55+J61+J71+J73)</f>
        <v>100978.90000000001</v>
      </c>
      <c r="K50" s="61">
        <f t="shared" si="17"/>
        <v>89.859737015469165</v>
      </c>
      <c r="L50" s="61">
        <f t="shared" si="18"/>
        <v>40.166626889419256</v>
      </c>
    </row>
    <row r="51" spans="2:12" x14ac:dyDescent="0.25">
      <c r="B51" s="63"/>
      <c r="C51" s="63"/>
      <c r="D51" s="63">
        <v>321</v>
      </c>
      <c r="E51" s="63"/>
      <c r="F51" s="63" t="s">
        <v>20</v>
      </c>
      <c r="G51" s="64">
        <f>SUM(G52:G54)</f>
        <v>13384.91</v>
      </c>
      <c r="H51" s="64">
        <f t="shared" ref="H51:J51" si="21">SUM(H52:H54)</f>
        <v>36500</v>
      </c>
      <c r="I51" s="64">
        <f t="shared" si="21"/>
        <v>36500</v>
      </c>
      <c r="J51" s="135">
        <f t="shared" si="21"/>
        <v>18464.66</v>
      </c>
      <c r="K51" s="112">
        <f t="shared" si="17"/>
        <v>137.95131980715595</v>
      </c>
      <c r="L51" s="112">
        <f t="shared" si="18"/>
        <v>50.588109589041096</v>
      </c>
    </row>
    <row r="52" spans="2:12" x14ac:dyDescent="0.25">
      <c r="B52" s="5"/>
      <c r="C52" s="18"/>
      <c r="D52" s="5"/>
      <c r="E52" s="5">
        <v>3211</v>
      </c>
      <c r="F52" s="24" t="s">
        <v>21</v>
      </c>
      <c r="G52" s="66">
        <v>954.79</v>
      </c>
      <c r="H52" s="66">
        <v>6000</v>
      </c>
      <c r="I52" s="66">
        <v>6000</v>
      </c>
      <c r="J52" s="96">
        <v>1857.63</v>
      </c>
      <c r="K52" s="113">
        <f t="shared" si="17"/>
        <v>194.55901297667552</v>
      </c>
      <c r="L52" s="113">
        <f t="shared" si="18"/>
        <v>30.960500000000003</v>
      </c>
    </row>
    <row r="53" spans="2:12" x14ac:dyDescent="0.25">
      <c r="B53" s="5"/>
      <c r="C53" s="18"/>
      <c r="D53" s="5"/>
      <c r="E53" s="5">
        <v>3212</v>
      </c>
      <c r="F53" s="5" t="s">
        <v>95</v>
      </c>
      <c r="G53" s="66">
        <v>12159.53</v>
      </c>
      <c r="H53" s="66">
        <v>27000</v>
      </c>
      <c r="I53" s="66">
        <v>27000</v>
      </c>
      <c r="J53" s="96">
        <v>15117.05</v>
      </c>
      <c r="K53" s="113">
        <f t="shared" si="17"/>
        <v>124.32265062876607</v>
      </c>
      <c r="L53" s="113">
        <f t="shared" si="18"/>
        <v>55.989074074074075</v>
      </c>
    </row>
    <row r="54" spans="2:12" x14ac:dyDescent="0.25">
      <c r="B54" s="5"/>
      <c r="C54" s="5"/>
      <c r="D54" s="5"/>
      <c r="E54" s="5">
        <v>3213</v>
      </c>
      <c r="F54" s="5" t="s">
        <v>96</v>
      </c>
      <c r="G54" s="66">
        <v>270.58999999999997</v>
      </c>
      <c r="H54" s="66">
        <v>3500</v>
      </c>
      <c r="I54" s="66">
        <v>3500</v>
      </c>
      <c r="J54" s="96">
        <v>1489.98</v>
      </c>
      <c r="K54" s="113">
        <f t="shared" si="17"/>
        <v>550.64119147049041</v>
      </c>
      <c r="L54" s="113">
        <f t="shared" si="18"/>
        <v>42.570857142857143</v>
      </c>
    </row>
    <row r="55" spans="2:12" x14ac:dyDescent="0.25">
      <c r="B55" s="63"/>
      <c r="C55" s="63"/>
      <c r="D55" s="63">
        <v>322</v>
      </c>
      <c r="E55" s="63"/>
      <c r="F55" s="63" t="s">
        <v>97</v>
      </c>
      <c r="G55" s="64">
        <f t="shared" ref="G55:J55" si="22">SUM(G56:G60)</f>
        <v>49530.600000000006</v>
      </c>
      <c r="H55" s="64">
        <f t="shared" si="22"/>
        <v>89000</v>
      </c>
      <c r="I55" s="64">
        <f t="shared" si="22"/>
        <v>89000</v>
      </c>
      <c r="J55" s="135">
        <f t="shared" si="22"/>
        <v>36855.53</v>
      </c>
      <c r="K55" s="112">
        <f t="shared" si="17"/>
        <v>74.409617488986584</v>
      </c>
      <c r="L55" s="112">
        <f t="shared" si="18"/>
        <v>41.41070786516854</v>
      </c>
    </row>
    <row r="56" spans="2:12" x14ac:dyDescent="0.25">
      <c r="B56" s="81"/>
      <c r="C56" s="81"/>
      <c r="D56" s="81"/>
      <c r="E56" s="81">
        <v>3221</v>
      </c>
      <c r="F56" s="81" t="s">
        <v>98</v>
      </c>
      <c r="G56" s="84">
        <v>16182.79</v>
      </c>
      <c r="H56" s="84">
        <v>30000</v>
      </c>
      <c r="I56" s="84">
        <v>30000</v>
      </c>
      <c r="J56" s="136">
        <v>13084.1</v>
      </c>
      <c r="K56" s="113">
        <f t="shared" si="17"/>
        <v>80.851942094039401</v>
      </c>
      <c r="L56" s="113">
        <f t="shared" si="18"/>
        <v>43.613666666666667</v>
      </c>
    </row>
    <row r="57" spans="2:12" x14ac:dyDescent="0.25">
      <c r="B57" s="81"/>
      <c r="C57" s="81"/>
      <c r="D57" s="81"/>
      <c r="E57" s="81">
        <v>3223</v>
      </c>
      <c r="F57" s="81" t="s">
        <v>99</v>
      </c>
      <c r="G57" s="84">
        <v>23671.48</v>
      </c>
      <c r="H57" s="84">
        <v>43000</v>
      </c>
      <c r="I57" s="84">
        <v>43000</v>
      </c>
      <c r="J57" s="136">
        <v>20141.57</v>
      </c>
      <c r="K57" s="113">
        <f t="shared" si="17"/>
        <v>85.087920146944768</v>
      </c>
      <c r="L57" s="113">
        <f t="shared" si="18"/>
        <v>46.840860465116279</v>
      </c>
    </row>
    <row r="58" spans="2:12" x14ac:dyDescent="0.25">
      <c r="B58" s="81"/>
      <c r="C58" s="81"/>
      <c r="D58" s="81"/>
      <c r="E58" s="81">
        <v>3224</v>
      </c>
      <c r="F58" s="81" t="s">
        <v>100</v>
      </c>
      <c r="G58" s="84">
        <v>9271.83</v>
      </c>
      <c r="H58" s="84">
        <v>12000</v>
      </c>
      <c r="I58" s="84">
        <v>12000</v>
      </c>
      <c r="J58" s="136">
        <v>2561.0700000000002</v>
      </c>
      <c r="K58" s="113">
        <f t="shared" si="17"/>
        <v>27.622055192987794</v>
      </c>
      <c r="L58" s="113">
        <f t="shared" si="18"/>
        <v>21.34225</v>
      </c>
    </row>
    <row r="59" spans="2:12" x14ac:dyDescent="0.25">
      <c r="B59" s="81"/>
      <c r="C59" s="81"/>
      <c r="D59" s="81"/>
      <c r="E59" s="81">
        <v>3225</v>
      </c>
      <c r="F59" s="81" t="s">
        <v>101</v>
      </c>
      <c r="G59" s="84">
        <v>404.5</v>
      </c>
      <c r="H59" s="84">
        <v>3000</v>
      </c>
      <c r="I59" s="84">
        <v>3000</v>
      </c>
      <c r="J59" s="113">
        <v>1008</v>
      </c>
      <c r="K59" s="113">
        <f t="shared" si="17"/>
        <v>249.1965389369592</v>
      </c>
      <c r="L59" s="113">
        <f t="shared" si="18"/>
        <v>33.6</v>
      </c>
    </row>
    <row r="60" spans="2:12" x14ac:dyDescent="0.25">
      <c r="B60" s="81"/>
      <c r="C60" s="81"/>
      <c r="D60" s="81"/>
      <c r="E60" s="81">
        <v>3227</v>
      </c>
      <c r="F60" s="81" t="s">
        <v>102</v>
      </c>
      <c r="G60" s="84">
        <v>0</v>
      </c>
      <c r="H60" s="84">
        <v>1000</v>
      </c>
      <c r="I60" s="84">
        <v>1000</v>
      </c>
      <c r="J60" s="137">
        <v>60.79</v>
      </c>
      <c r="K60" s="113">
        <v>0</v>
      </c>
      <c r="L60" s="113">
        <f t="shared" si="18"/>
        <v>6.0789999999999997</v>
      </c>
    </row>
    <row r="61" spans="2:12" x14ac:dyDescent="0.25">
      <c r="B61" s="63"/>
      <c r="C61" s="63"/>
      <c r="D61" s="63">
        <v>323</v>
      </c>
      <c r="E61" s="63"/>
      <c r="F61" s="63" t="s">
        <v>103</v>
      </c>
      <c r="G61" s="64">
        <f>SUM(G62:G70)</f>
        <v>37112.979999999996</v>
      </c>
      <c r="H61" s="64">
        <f t="shared" ref="H61:J61" si="23">SUM(H62:H70)</f>
        <v>98700</v>
      </c>
      <c r="I61" s="64">
        <f t="shared" si="23"/>
        <v>98700</v>
      </c>
      <c r="J61" s="135">
        <f t="shared" si="23"/>
        <v>37281.160000000003</v>
      </c>
      <c r="K61" s="112">
        <f t="shared" si="17"/>
        <v>100.45315682006675</v>
      </c>
      <c r="L61" s="112">
        <f t="shared" si="18"/>
        <v>37.772198581560282</v>
      </c>
    </row>
    <row r="62" spans="2:12" x14ac:dyDescent="0.25">
      <c r="B62" s="81"/>
      <c r="C62" s="81"/>
      <c r="D62" s="81"/>
      <c r="E62" s="81">
        <v>3231</v>
      </c>
      <c r="F62" s="81" t="s">
        <v>104</v>
      </c>
      <c r="G62" s="84">
        <v>9542.2800000000007</v>
      </c>
      <c r="H62" s="84">
        <v>19000</v>
      </c>
      <c r="I62" s="84">
        <v>19000</v>
      </c>
      <c r="J62" s="136">
        <v>8510.59</v>
      </c>
      <c r="K62" s="113">
        <f t="shared" si="17"/>
        <v>89.188223359616359</v>
      </c>
      <c r="L62" s="113">
        <f t="shared" si="18"/>
        <v>44.792578947368419</v>
      </c>
    </row>
    <row r="63" spans="2:12" x14ac:dyDescent="0.25">
      <c r="B63" s="81"/>
      <c r="C63" s="81"/>
      <c r="D63" s="81"/>
      <c r="E63" s="81">
        <v>3232</v>
      </c>
      <c r="F63" s="81" t="s">
        <v>105</v>
      </c>
      <c r="G63" s="84">
        <v>2426.69</v>
      </c>
      <c r="H63" s="139">
        <v>18000</v>
      </c>
      <c r="I63" s="84">
        <v>18000</v>
      </c>
      <c r="J63" s="136">
        <v>2260.3000000000002</v>
      </c>
      <c r="K63" s="113">
        <f t="shared" si="17"/>
        <v>93.143335160238848</v>
      </c>
      <c r="L63" s="113">
        <f t="shared" si="18"/>
        <v>12.557222222222222</v>
      </c>
    </row>
    <row r="64" spans="2:12" x14ac:dyDescent="0.25">
      <c r="B64" s="81"/>
      <c r="C64" s="81"/>
      <c r="D64" s="81"/>
      <c r="E64" s="81">
        <v>3233</v>
      </c>
      <c r="F64" s="81" t="s">
        <v>106</v>
      </c>
      <c r="G64" s="84">
        <v>1528.05</v>
      </c>
      <c r="H64" s="84">
        <v>5300</v>
      </c>
      <c r="I64" s="84">
        <v>5300</v>
      </c>
      <c r="J64" s="85">
        <v>1856.25</v>
      </c>
      <c r="K64" s="113">
        <f t="shared" si="17"/>
        <v>121.47835476587809</v>
      </c>
      <c r="L64" s="113">
        <f t="shared" si="18"/>
        <v>35.023584905660378</v>
      </c>
    </row>
    <row r="65" spans="2:12" x14ac:dyDescent="0.25">
      <c r="B65" s="81"/>
      <c r="C65" s="81"/>
      <c r="D65" s="81"/>
      <c r="E65" s="81">
        <v>3234</v>
      </c>
      <c r="F65" s="81" t="s">
        <v>107</v>
      </c>
      <c r="G65" s="84">
        <v>4139.2299999999996</v>
      </c>
      <c r="H65" s="84">
        <v>14000</v>
      </c>
      <c r="I65" s="84">
        <v>14000</v>
      </c>
      <c r="J65" s="85">
        <v>6045.13</v>
      </c>
      <c r="K65" s="113">
        <f t="shared" si="17"/>
        <v>146.04479577119417</v>
      </c>
      <c r="L65" s="113">
        <f t="shared" si="18"/>
        <v>43.179499999999997</v>
      </c>
    </row>
    <row r="66" spans="2:12" x14ac:dyDescent="0.25">
      <c r="B66" s="81"/>
      <c r="C66" s="81"/>
      <c r="D66" s="81"/>
      <c r="E66" s="81">
        <v>3235</v>
      </c>
      <c r="F66" s="81" t="s">
        <v>108</v>
      </c>
      <c r="G66" s="84">
        <v>496.64</v>
      </c>
      <c r="H66" s="84">
        <v>600</v>
      </c>
      <c r="I66" s="84">
        <v>600</v>
      </c>
      <c r="J66" s="85">
        <v>0</v>
      </c>
      <c r="K66" s="113">
        <f t="shared" si="17"/>
        <v>0</v>
      </c>
      <c r="L66" s="113">
        <f t="shared" si="18"/>
        <v>0</v>
      </c>
    </row>
    <row r="67" spans="2:12" x14ac:dyDescent="0.25">
      <c r="B67" s="81"/>
      <c r="C67" s="81"/>
      <c r="D67" s="81"/>
      <c r="E67" s="81">
        <v>3236</v>
      </c>
      <c r="F67" s="81" t="s">
        <v>109</v>
      </c>
      <c r="G67" s="84">
        <v>0</v>
      </c>
      <c r="H67" s="84">
        <v>500</v>
      </c>
      <c r="I67" s="84">
        <v>500</v>
      </c>
      <c r="J67" s="85">
        <v>0</v>
      </c>
      <c r="K67" s="113" t="e">
        <f t="shared" si="17"/>
        <v>#DIV/0!</v>
      </c>
      <c r="L67" s="113">
        <f t="shared" si="18"/>
        <v>0</v>
      </c>
    </row>
    <row r="68" spans="2:12" x14ac:dyDescent="0.25">
      <c r="B68" s="81"/>
      <c r="C68" s="81"/>
      <c r="D68" s="81"/>
      <c r="E68" s="81">
        <v>3237</v>
      </c>
      <c r="F68" s="81" t="s">
        <v>110</v>
      </c>
      <c r="G68" s="84">
        <v>5295.82</v>
      </c>
      <c r="H68" s="84">
        <v>16000</v>
      </c>
      <c r="I68" s="84">
        <v>16000</v>
      </c>
      <c r="J68" s="85">
        <v>7489.6</v>
      </c>
      <c r="K68" s="113">
        <f t="shared" si="17"/>
        <v>141.42474630935342</v>
      </c>
      <c r="L68" s="113">
        <f t="shared" si="18"/>
        <v>46.81</v>
      </c>
    </row>
    <row r="69" spans="2:12" x14ac:dyDescent="0.25">
      <c r="B69" s="81"/>
      <c r="C69" s="81"/>
      <c r="D69" s="81"/>
      <c r="E69" s="81">
        <v>3238</v>
      </c>
      <c r="F69" s="81" t="s">
        <v>111</v>
      </c>
      <c r="G69" s="84">
        <v>6881.71</v>
      </c>
      <c r="H69" s="84">
        <v>13000</v>
      </c>
      <c r="I69" s="84">
        <v>13000</v>
      </c>
      <c r="J69" s="85">
        <v>7231.37</v>
      </c>
      <c r="K69" s="113">
        <f t="shared" si="17"/>
        <v>105.08100457589755</v>
      </c>
      <c r="L69" s="113">
        <f t="shared" si="18"/>
        <v>55.62592307692308</v>
      </c>
    </row>
    <row r="70" spans="2:12" x14ac:dyDescent="0.25">
      <c r="B70" s="81"/>
      <c r="C70" s="81"/>
      <c r="D70" s="81"/>
      <c r="E70" s="81">
        <v>3239</v>
      </c>
      <c r="F70" s="81" t="s">
        <v>112</v>
      </c>
      <c r="G70" s="84">
        <v>6802.56</v>
      </c>
      <c r="H70" s="84">
        <v>12300</v>
      </c>
      <c r="I70" s="84">
        <v>12300</v>
      </c>
      <c r="J70" s="85">
        <v>3887.92</v>
      </c>
      <c r="K70" s="113">
        <f t="shared" si="17"/>
        <v>57.15377740144887</v>
      </c>
      <c r="L70" s="113">
        <f t="shared" si="18"/>
        <v>31.609105691056911</v>
      </c>
    </row>
    <row r="71" spans="2:12" x14ac:dyDescent="0.25">
      <c r="B71" s="63"/>
      <c r="C71" s="63"/>
      <c r="D71" s="63">
        <v>324</v>
      </c>
      <c r="E71" s="63"/>
      <c r="F71" s="63" t="s">
        <v>113</v>
      </c>
      <c r="G71" s="64">
        <f>G72</f>
        <v>626.76</v>
      </c>
      <c r="H71" s="64">
        <f t="shared" ref="H71:J71" si="24">H72</f>
        <v>400</v>
      </c>
      <c r="I71" s="64">
        <f t="shared" si="24"/>
        <v>400</v>
      </c>
      <c r="J71" s="64">
        <f t="shared" si="24"/>
        <v>86.5</v>
      </c>
      <c r="K71" s="112">
        <f t="shared" si="17"/>
        <v>13.801136001021124</v>
      </c>
      <c r="L71" s="112">
        <f t="shared" si="18"/>
        <v>21.625</v>
      </c>
    </row>
    <row r="72" spans="2:12" x14ac:dyDescent="0.25">
      <c r="B72" s="81"/>
      <c r="C72" s="81"/>
      <c r="D72" s="81"/>
      <c r="E72" s="81">
        <v>3241</v>
      </c>
      <c r="F72" s="81" t="s">
        <v>113</v>
      </c>
      <c r="G72" s="84">
        <v>626.76</v>
      </c>
      <c r="H72" s="84">
        <v>400</v>
      </c>
      <c r="I72" s="84">
        <v>400</v>
      </c>
      <c r="J72" s="85">
        <v>86.5</v>
      </c>
      <c r="K72" s="113">
        <f t="shared" si="17"/>
        <v>13.801136001021124</v>
      </c>
      <c r="L72" s="113">
        <f t="shared" si="18"/>
        <v>21.625</v>
      </c>
    </row>
    <row r="73" spans="2:12" x14ac:dyDescent="0.25">
      <c r="B73" s="81"/>
      <c r="C73" s="63"/>
      <c r="D73" s="63">
        <v>329</v>
      </c>
      <c r="E73" s="63"/>
      <c r="F73" s="63" t="s">
        <v>114</v>
      </c>
      <c r="G73" s="64">
        <f>SUM(G74:G79)</f>
        <v>11718.66</v>
      </c>
      <c r="H73" s="64">
        <f t="shared" ref="H73:J73" si="25">SUM(H74:H79)</f>
        <v>26800</v>
      </c>
      <c r="I73" s="64">
        <f t="shared" si="25"/>
        <v>26800</v>
      </c>
      <c r="J73" s="64">
        <f t="shared" si="25"/>
        <v>8291.0500000000011</v>
      </c>
      <c r="K73" s="112">
        <f t="shared" si="17"/>
        <v>70.750836699759205</v>
      </c>
      <c r="L73" s="112">
        <f t="shared" si="18"/>
        <v>30.936753731343288</v>
      </c>
    </row>
    <row r="74" spans="2:12" x14ac:dyDescent="0.25">
      <c r="B74" s="81"/>
      <c r="C74" s="81"/>
      <c r="D74" s="81"/>
      <c r="E74" s="81">
        <v>3291</v>
      </c>
      <c r="F74" s="81" t="s">
        <v>115</v>
      </c>
      <c r="G74" s="84">
        <v>1693.6</v>
      </c>
      <c r="H74" s="84">
        <v>2500</v>
      </c>
      <c r="I74" s="84">
        <v>2500</v>
      </c>
      <c r="J74" s="85">
        <v>497.1</v>
      </c>
      <c r="K74" s="113">
        <f t="shared" si="17"/>
        <v>29.351676901275393</v>
      </c>
      <c r="L74" s="113">
        <f t="shared" si="18"/>
        <v>19.884</v>
      </c>
    </row>
    <row r="75" spans="2:12" x14ac:dyDescent="0.25">
      <c r="B75" s="81"/>
      <c r="C75" s="81"/>
      <c r="D75" s="81"/>
      <c r="E75" s="81">
        <v>3292</v>
      </c>
      <c r="F75" s="81" t="s">
        <v>116</v>
      </c>
      <c r="G75" s="84">
        <v>6061.03</v>
      </c>
      <c r="H75" s="84">
        <v>15000</v>
      </c>
      <c r="I75" s="84">
        <v>15000</v>
      </c>
      <c r="J75" s="85">
        <v>5501.13</v>
      </c>
      <c r="K75" s="113">
        <f t="shared" si="17"/>
        <v>90.762296177382396</v>
      </c>
      <c r="L75" s="113">
        <f t="shared" si="18"/>
        <v>36.674199999999999</v>
      </c>
    </row>
    <row r="76" spans="2:12" x14ac:dyDescent="0.25">
      <c r="B76" s="81"/>
      <c r="C76" s="81"/>
      <c r="D76" s="81"/>
      <c r="E76" s="81">
        <v>3293</v>
      </c>
      <c r="F76" s="81" t="s">
        <v>117</v>
      </c>
      <c r="G76" s="84">
        <v>2059.0300000000002</v>
      </c>
      <c r="H76" s="84">
        <v>4100</v>
      </c>
      <c r="I76" s="84">
        <v>4100</v>
      </c>
      <c r="J76" s="85">
        <v>1209.6300000000001</v>
      </c>
      <c r="K76" s="113">
        <f t="shared" si="17"/>
        <v>58.747565601278275</v>
      </c>
      <c r="L76" s="113">
        <f t="shared" si="18"/>
        <v>29.503170731707318</v>
      </c>
    </row>
    <row r="77" spans="2:12" x14ac:dyDescent="0.25">
      <c r="B77" s="81"/>
      <c r="C77" s="81"/>
      <c r="D77" s="81"/>
      <c r="E77" s="81">
        <v>3294</v>
      </c>
      <c r="F77" s="81" t="s">
        <v>118</v>
      </c>
      <c r="G77" s="84">
        <v>200</v>
      </c>
      <c r="H77" s="84">
        <v>200</v>
      </c>
      <c r="I77" s="84">
        <v>200</v>
      </c>
      <c r="J77" s="85">
        <v>200</v>
      </c>
      <c r="K77" s="113">
        <f t="shared" si="17"/>
        <v>100</v>
      </c>
      <c r="L77" s="113">
        <f t="shared" si="18"/>
        <v>100</v>
      </c>
    </row>
    <row r="78" spans="2:12" x14ac:dyDescent="0.25">
      <c r="B78" s="81"/>
      <c r="C78" s="81"/>
      <c r="D78" s="81"/>
      <c r="E78" s="81">
        <v>3295</v>
      </c>
      <c r="F78" s="81" t="s">
        <v>119</v>
      </c>
      <c r="G78" s="84">
        <v>910.71</v>
      </c>
      <c r="H78" s="84">
        <v>3000</v>
      </c>
      <c r="I78" s="84">
        <v>3000</v>
      </c>
      <c r="J78" s="85">
        <v>675.42</v>
      </c>
      <c r="K78" s="113">
        <f t="shared" si="17"/>
        <v>74.164113713476283</v>
      </c>
      <c r="L78" s="113">
        <f t="shared" si="18"/>
        <v>22.513999999999999</v>
      </c>
    </row>
    <row r="79" spans="2:12" x14ac:dyDescent="0.25">
      <c r="B79" s="81"/>
      <c r="C79" s="81"/>
      <c r="D79" s="81"/>
      <c r="E79" s="81">
        <v>3299</v>
      </c>
      <c r="F79" s="81" t="s">
        <v>114</v>
      </c>
      <c r="G79" s="84">
        <v>794.29</v>
      </c>
      <c r="H79" s="84">
        <v>2000</v>
      </c>
      <c r="I79" s="84">
        <v>2000</v>
      </c>
      <c r="J79" s="85">
        <v>207.77</v>
      </c>
      <c r="K79" s="113">
        <f t="shared" si="17"/>
        <v>26.157952385149002</v>
      </c>
      <c r="L79" s="113">
        <f t="shared" si="18"/>
        <v>10.388500000000001</v>
      </c>
    </row>
    <row r="80" spans="2:12" x14ac:dyDescent="0.25">
      <c r="B80" s="71"/>
      <c r="C80" s="71">
        <v>34</v>
      </c>
      <c r="D80" s="71"/>
      <c r="E80" s="71"/>
      <c r="F80" s="71" t="s">
        <v>120</v>
      </c>
      <c r="G80" s="60">
        <f>G81+G83</f>
        <v>2591.09</v>
      </c>
      <c r="H80" s="60">
        <f t="shared" ref="H80:J80" si="26">H81+H83</f>
        <v>1200</v>
      </c>
      <c r="I80" s="60">
        <f t="shared" si="26"/>
        <v>1200</v>
      </c>
      <c r="J80" s="60">
        <f t="shared" si="26"/>
        <v>474.21</v>
      </c>
      <c r="K80" s="80">
        <f t="shared" si="17"/>
        <v>18.301564206569434</v>
      </c>
      <c r="L80" s="80">
        <f t="shared" si="18"/>
        <v>39.517499999999998</v>
      </c>
    </row>
    <row r="81" spans="2:12" x14ac:dyDescent="0.25">
      <c r="B81" s="63"/>
      <c r="C81" s="63"/>
      <c r="D81" s="63">
        <v>342</v>
      </c>
      <c r="E81" s="63"/>
      <c r="F81" s="63" t="s">
        <v>121</v>
      </c>
      <c r="G81" s="64">
        <f>G82</f>
        <v>1215.3699999999999</v>
      </c>
      <c r="H81" s="64">
        <f t="shared" ref="H81:J81" si="27">H82</f>
        <v>0</v>
      </c>
      <c r="I81" s="64">
        <f t="shared" si="27"/>
        <v>0</v>
      </c>
      <c r="J81" s="64">
        <f t="shared" si="27"/>
        <v>0</v>
      </c>
      <c r="K81" s="112">
        <v>0</v>
      </c>
      <c r="L81" s="112">
        <v>0</v>
      </c>
    </row>
    <row r="82" spans="2:12" x14ac:dyDescent="0.25">
      <c r="B82" s="81"/>
      <c r="C82" s="81"/>
      <c r="D82" s="81"/>
      <c r="E82" s="81">
        <v>3422</v>
      </c>
      <c r="F82" s="81" t="s">
        <v>121</v>
      </c>
      <c r="G82" s="84">
        <v>1215.3699999999999</v>
      </c>
      <c r="H82" s="84">
        <v>0</v>
      </c>
      <c r="I82" s="84">
        <v>0</v>
      </c>
      <c r="J82" s="85">
        <v>0</v>
      </c>
      <c r="K82" s="113">
        <v>0</v>
      </c>
      <c r="L82" s="113">
        <v>0</v>
      </c>
    </row>
    <row r="83" spans="2:12" x14ac:dyDescent="0.25">
      <c r="B83" s="63"/>
      <c r="C83" s="63"/>
      <c r="D83" s="63">
        <v>343</v>
      </c>
      <c r="E83" s="63"/>
      <c r="F83" s="63" t="s">
        <v>122</v>
      </c>
      <c r="G83" s="64">
        <f>G84</f>
        <v>1375.72</v>
      </c>
      <c r="H83" s="64">
        <f t="shared" ref="H83:J83" si="28">H84</f>
        <v>1200</v>
      </c>
      <c r="I83" s="64">
        <f t="shared" si="28"/>
        <v>1200</v>
      </c>
      <c r="J83" s="64">
        <f t="shared" si="28"/>
        <v>474.21</v>
      </c>
      <c r="K83" s="112">
        <f t="shared" si="17"/>
        <v>34.469950280580349</v>
      </c>
      <c r="L83" s="112">
        <f t="shared" si="18"/>
        <v>39.517499999999998</v>
      </c>
    </row>
    <row r="84" spans="2:12" x14ac:dyDescent="0.25">
      <c r="B84" s="81"/>
      <c r="C84" s="81"/>
      <c r="D84" s="81"/>
      <c r="E84" s="81">
        <v>3431</v>
      </c>
      <c r="F84" s="81" t="s">
        <v>123</v>
      </c>
      <c r="G84" s="84">
        <v>1375.72</v>
      </c>
      <c r="H84" s="84">
        <v>1200</v>
      </c>
      <c r="I84" s="84">
        <v>1200</v>
      </c>
      <c r="J84" s="85">
        <v>474.21</v>
      </c>
      <c r="K84" s="113">
        <f t="shared" si="17"/>
        <v>34.469950280580349</v>
      </c>
      <c r="L84" s="113">
        <f t="shared" si="18"/>
        <v>39.517499999999998</v>
      </c>
    </row>
    <row r="85" spans="2:12" x14ac:dyDescent="0.25">
      <c r="B85" s="115">
        <v>4</v>
      </c>
      <c r="C85" s="116"/>
      <c r="D85" s="116"/>
      <c r="E85" s="116"/>
      <c r="F85" s="117" t="s">
        <v>4</v>
      </c>
      <c r="G85" s="126">
        <f t="shared" ref="G85:J85" si="29">G86</f>
        <v>207876.48000000001</v>
      </c>
      <c r="H85" s="126">
        <f t="shared" si="29"/>
        <v>248968.47</v>
      </c>
      <c r="I85" s="126">
        <f t="shared" si="29"/>
        <v>248968.47</v>
      </c>
      <c r="J85" s="126">
        <f t="shared" si="29"/>
        <v>126017.72</v>
      </c>
      <c r="K85" s="57">
        <f t="shared" si="17"/>
        <v>60.621442117934642</v>
      </c>
      <c r="L85" s="118">
        <f t="shared" si="18"/>
        <v>50.61593542346948</v>
      </c>
    </row>
    <row r="86" spans="2:12" ht="25.5" x14ac:dyDescent="0.25">
      <c r="B86" s="111" t="s">
        <v>124</v>
      </c>
      <c r="C86" s="59">
        <v>42</v>
      </c>
      <c r="D86" s="59"/>
      <c r="E86" s="59"/>
      <c r="F86" s="119" t="s">
        <v>125</v>
      </c>
      <c r="G86" s="95">
        <f>SUM(G87+G91+G93)</f>
        <v>207876.48000000001</v>
      </c>
      <c r="H86" s="95">
        <f>SUM(H87+H91+H93)</f>
        <v>248968.47</v>
      </c>
      <c r="I86" s="95">
        <f>SUM(I87+I91+I93)</f>
        <v>248968.47</v>
      </c>
      <c r="J86" s="95">
        <f>SUM(J87+J91+J93)</f>
        <v>126017.72</v>
      </c>
      <c r="K86" s="80">
        <f t="shared" si="17"/>
        <v>60.621442117934642</v>
      </c>
      <c r="L86" s="80">
        <f t="shared" si="18"/>
        <v>50.61593542346948</v>
      </c>
    </row>
    <row r="87" spans="2:12" x14ac:dyDescent="0.25">
      <c r="B87" s="76"/>
      <c r="C87" s="76"/>
      <c r="D87" s="76">
        <v>422</v>
      </c>
      <c r="E87" s="76"/>
      <c r="F87" s="120" t="s">
        <v>126</v>
      </c>
      <c r="G87" s="64">
        <f>SUM(G88:G90)</f>
        <v>8585.8799999999992</v>
      </c>
      <c r="H87" s="64">
        <f t="shared" ref="H87:J87" si="30">SUM(H88:H90)</f>
        <v>7800</v>
      </c>
      <c r="I87" s="64">
        <f t="shared" si="30"/>
        <v>7800</v>
      </c>
      <c r="J87" s="64">
        <f t="shared" si="30"/>
        <v>4919.33</v>
      </c>
      <c r="K87" s="112">
        <f t="shared" si="17"/>
        <v>57.295582980428335</v>
      </c>
      <c r="L87" s="112">
        <f t="shared" si="18"/>
        <v>63.068333333333335</v>
      </c>
    </row>
    <row r="88" spans="2:12" x14ac:dyDescent="0.25">
      <c r="B88" s="7"/>
      <c r="C88" s="7"/>
      <c r="D88" s="5"/>
      <c r="E88" s="5">
        <v>4221</v>
      </c>
      <c r="F88" s="5" t="s">
        <v>127</v>
      </c>
      <c r="G88" s="66">
        <v>8585.8799999999992</v>
      </c>
      <c r="H88" s="66">
        <v>7800</v>
      </c>
      <c r="I88" s="121">
        <v>7800</v>
      </c>
      <c r="J88" s="67">
        <v>3921.33</v>
      </c>
      <c r="K88" s="113">
        <f t="shared" si="17"/>
        <v>45.671847265510351</v>
      </c>
      <c r="L88" s="113">
        <f t="shared" si="18"/>
        <v>50.27346153846154</v>
      </c>
    </row>
    <row r="89" spans="2:12" x14ac:dyDescent="0.25">
      <c r="B89" s="7"/>
      <c r="C89" s="7"/>
      <c r="D89" s="5"/>
      <c r="E89" s="5">
        <v>4222</v>
      </c>
      <c r="F89" s="5" t="s">
        <v>128</v>
      </c>
      <c r="G89" s="66">
        <v>0</v>
      </c>
      <c r="H89" s="66">
        <v>0</v>
      </c>
      <c r="I89" s="121">
        <v>0</v>
      </c>
      <c r="J89" s="67">
        <v>0</v>
      </c>
      <c r="K89" s="113" t="e">
        <f t="shared" si="17"/>
        <v>#DIV/0!</v>
      </c>
      <c r="L89" s="113">
        <v>0</v>
      </c>
    </row>
    <row r="90" spans="2:12" x14ac:dyDescent="0.25">
      <c r="B90" s="7"/>
      <c r="C90" s="7"/>
      <c r="D90" s="5"/>
      <c r="E90" s="5">
        <v>4223</v>
      </c>
      <c r="F90" s="5" t="s">
        <v>129</v>
      </c>
      <c r="G90" s="66">
        <v>0</v>
      </c>
      <c r="H90" s="66">
        <v>0</v>
      </c>
      <c r="I90" s="121">
        <v>0</v>
      </c>
      <c r="J90" s="67">
        <v>998</v>
      </c>
      <c r="K90" s="113" t="e">
        <f t="shared" si="17"/>
        <v>#DIV/0!</v>
      </c>
      <c r="L90" s="113">
        <v>0</v>
      </c>
    </row>
    <row r="91" spans="2:12" x14ac:dyDescent="0.25">
      <c r="B91" s="76"/>
      <c r="C91" s="76"/>
      <c r="D91" s="63">
        <v>423</v>
      </c>
      <c r="E91" s="63"/>
      <c r="F91" s="63" t="s">
        <v>130</v>
      </c>
      <c r="G91" s="122">
        <f>G92</f>
        <v>107104.49</v>
      </c>
      <c r="H91" s="123">
        <f>H92</f>
        <v>0</v>
      </c>
      <c r="I91" s="123">
        <f>I92</f>
        <v>0</v>
      </c>
      <c r="J91" s="124">
        <f>J92</f>
        <v>0</v>
      </c>
      <c r="K91" s="112">
        <v>0</v>
      </c>
      <c r="L91" s="112" t="e">
        <f t="shared" si="18"/>
        <v>#DIV/0!</v>
      </c>
    </row>
    <row r="92" spans="2:12" x14ac:dyDescent="0.25">
      <c r="B92" s="7"/>
      <c r="C92" s="7"/>
      <c r="D92" s="5"/>
      <c r="E92" s="5">
        <v>4231</v>
      </c>
      <c r="F92" s="5" t="s">
        <v>131</v>
      </c>
      <c r="G92" s="66">
        <v>107104.49</v>
      </c>
      <c r="H92" s="66">
        <v>0</v>
      </c>
      <c r="I92" s="121">
        <v>0</v>
      </c>
      <c r="J92" s="67">
        <v>0</v>
      </c>
      <c r="K92" s="113">
        <v>0</v>
      </c>
      <c r="L92" s="113" t="e">
        <f t="shared" si="18"/>
        <v>#DIV/0!</v>
      </c>
    </row>
    <row r="93" spans="2:12" x14ac:dyDescent="0.25">
      <c r="B93" s="76"/>
      <c r="C93" s="76"/>
      <c r="D93" s="63">
        <v>424</v>
      </c>
      <c r="E93" s="63"/>
      <c r="F93" s="63" t="s">
        <v>132</v>
      </c>
      <c r="G93" s="64">
        <f t="shared" ref="G93:J93" si="31">G94</f>
        <v>92186.11</v>
      </c>
      <c r="H93" s="64">
        <f t="shared" si="31"/>
        <v>241168.47</v>
      </c>
      <c r="I93" s="64">
        <f t="shared" si="31"/>
        <v>241168.47</v>
      </c>
      <c r="J93" s="64">
        <f t="shared" si="31"/>
        <v>121098.39</v>
      </c>
      <c r="K93" s="112">
        <f t="shared" si="17"/>
        <v>131.36294610977728</v>
      </c>
      <c r="L93" s="112">
        <f t="shared" si="18"/>
        <v>50.213193291809667</v>
      </c>
    </row>
    <row r="94" spans="2:12" x14ac:dyDescent="0.25">
      <c r="B94" s="7"/>
      <c r="C94" s="7"/>
      <c r="D94" s="5"/>
      <c r="E94" s="5">
        <v>4241</v>
      </c>
      <c r="F94" s="5" t="s">
        <v>132</v>
      </c>
      <c r="G94" s="66">
        <v>92186.11</v>
      </c>
      <c r="H94" s="66">
        <v>241168.47</v>
      </c>
      <c r="I94" s="121">
        <v>241168.47</v>
      </c>
      <c r="J94" s="67">
        <v>121098.39</v>
      </c>
      <c r="K94" s="113">
        <f t="shared" si="17"/>
        <v>131.36294610977728</v>
      </c>
      <c r="L94" s="113">
        <f t="shared" si="18"/>
        <v>50.213193291809667</v>
      </c>
    </row>
  </sheetData>
  <mergeCells count="7">
    <mergeCell ref="B40:F40"/>
    <mergeCell ref="B39:F39"/>
    <mergeCell ref="B10:F10"/>
    <mergeCell ref="B2:L2"/>
    <mergeCell ref="B4:L4"/>
    <mergeCell ref="B7:L7"/>
    <mergeCell ref="B9:F9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workbookViewId="0">
      <selection activeCell="G4" sqref="G4"/>
    </sheetView>
  </sheetViews>
  <sheetFormatPr defaultRowHeight="15" x14ac:dyDescent="0.25"/>
  <cols>
    <col min="2" max="2" width="30.140625" customWidth="1"/>
    <col min="3" max="3" width="31.140625" customWidth="1"/>
    <col min="4" max="4" width="19.7109375" customWidth="1"/>
    <col min="5" max="5" width="20.42578125" customWidth="1"/>
    <col min="6" max="6" width="20" customWidth="1"/>
    <col min="7" max="7" width="15.7109375" customWidth="1"/>
    <col min="8" max="8" width="12.85546875" customWidth="1"/>
  </cols>
  <sheetData>
    <row r="1" spans="2:9" ht="18" x14ac:dyDescent="0.25">
      <c r="B1" s="12"/>
      <c r="C1" s="12"/>
      <c r="D1" s="12"/>
      <c r="E1" s="12"/>
      <c r="F1" s="3"/>
      <c r="G1" s="3"/>
      <c r="H1" s="3"/>
    </row>
    <row r="2" spans="2:9" ht="15.75" customHeight="1" x14ac:dyDescent="0.25">
      <c r="B2" s="251" t="s">
        <v>24</v>
      </c>
      <c r="C2" s="251"/>
      <c r="D2" s="251"/>
      <c r="E2" s="251"/>
      <c r="F2" s="251"/>
      <c r="G2" s="251"/>
      <c r="H2" s="251"/>
    </row>
    <row r="3" spans="2:9" ht="18" x14ac:dyDescent="0.25">
      <c r="B3" s="12"/>
      <c r="C3" s="12"/>
      <c r="D3" s="12"/>
      <c r="E3" s="12"/>
      <c r="F3" s="3"/>
      <c r="G3" s="3"/>
      <c r="H3" s="3"/>
    </row>
    <row r="4" spans="2:9" ht="38.25" x14ac:dyDescent="0.25">
      <c r="B4" s="31" t="s">
        <v>5</v>
      </c>
      <c r="C4" s="31" t="s">
        <v>133</v>
      </c>
      <c r="D4" s="31" t="s">
        <v>218</v>
      </c>
      <c r="E4" s="31" t="s">
        <v>215</v>
      </c>
      <c r="F4" s="31" t="s">
        <v>216</v>
      </c>
      <c r="G4" s="31" t="s">
        <v>225</v>
      </c>
      <c r="H4" s="31" t="s">
        <v>10</v>
      </c>
      <c r="I4" s="31" t="s">
        <v>29</v>
      </c>
    </row>
    <row r="5" spans="2:9" x14ac:dyDescent="0.25">
      <c r="B5" s="31" t="s">
        <v>134</v>
      </c>
      <c r="C5" s="31"/>
      <c r="D5" s="32">
        <v>2</v>
      </c>
      <c r="E5" s="32">
        <v>3</v>
      </c>
      <c r="F5" s="32">
        <v>4</v>
      </c>
      <c r="G5" s="32">
        <v>5</v>
      </c>
      <c r="H5" s="32" t="s">
        <v>12</v>
      </c>
      <c r="I5" s="32" t="s">
        <v>13</v>
      </c>
    </row>
    <row r="6" spans="2:9" x14ac:dyDescent="0.25">
      <c r="B6" s="142" t="s">
        <v>135</v>
      </c>
      <c r="C6" s="142"/>
      <c r="D6" s="175">
        <f>D7+D10</f>
        <v>480534.96</v>
      </c>
      <c r="E6" s="175">
        <f>E7+E10</f>
        <v>1458000</v>
      </c>
      <c r="F6" s="175">
        <f>F7+F10</f>
        <v>1458000</v>
      </c>
      <c r="G6" s="175">
        <f>G7+G10</f>
        <v>581970.03</v>
      </c>
      <c r="H6" s="143">
        <f>G6/D6*100</f>
        <v>121.10878051411702</v>
      </c>
      <c r="I6" s="143">
        <f>G6/F6*100</f>
        <v>39.915639917695479</v>
      </c>
    </row>
    <row r="7" spans="2:9" x14ac:dyDescent="0.25">
      <c r="B7" s="4">
        <v>3</v>
      </c>
      <c r="C7" s="16" t="s">
        <v>2</v>
      </c>
      <c r="D7" s="87">
        <f>D8+D9</f>
        <v>458990.4</v>
      </c>
      <c r="E7" s="87">
        <f>E8+E9</f>
        <v>1401000</v>
      </c>
      <c r="F7" s="87">
        <f>F8+F9</f>
        <v>1401000</v>
      </c>
      <c r="G7" s="87">
        <f>G8+G9</f>
        <v>555826.38</v>
      </c>
      <c r="H7" s="166">
        <f t="shared" ref="H7:H46" si="0">G7/D7*100</f>
        <v>121.09760465578366</v>
      </c>
      <c r="I7" s="166">
        <f t="shared" ref="I7:I46" si="1">G7/F7*100</f>
        <v>39.673546038543897</v>
      </c>
    </row>
    <row r="8" spans="2:9" x14ac:dyDescent="0.25">
      <c r="B8" s="27">
        <v>31</v>
      </c>
      <c r="C8" s="144" t="s">
        <v>136</v>
      </c>
      <c r="D8" s="66">
        <v>429482.51</v>
      </c>
      <c r="E8" s="66">
        <v>1347000</v>
      </c>
      <c r="F8" s="66">
        <v>1347000</v>
      </c>
      <c r="G8" s="149">
        <v>530317.4</v>
      </c>
      <c r="H8" s="166">
        <f t="shared" si="0"/>
        <v>123.47822964897918</v>
      </c>
      <c r="I8" s="166">
        <f t="shared" si="1"/>
        <v>39.370259836674094</v>
      </c>
    </row>
    <row r="9" spans="2:9" x14ac:dyDescent="0.25">
      <c r="B9" s="26">
        <v>32</v>
      </c>
      <c r="C9" s="145" t="s">
        <v>9</v>
      </c>
      <c r="D9" s="66">
        <v>29507.89</v>
      </c>
      <c r="E9" s="66">
        <v>54000</v>
      </c>
      <c r="F9" s="66">
        <v>54000</v>
      </c>
      <c r="G9" s="216">
        <v>25508.98</v>
      </c>
      <c r="H9" s="166">
        <f t="shared" si="0"/>
        <v>86.447997467795901</v>
      </c>
      <c r="I9" s="166">
        <f t="shared" si="1"/>
        <v>47.238851851851848</v>
      </c>
    </row>
    <row r="10" spans="2:9" ht="25.5" x14ac:dyDescent="0.25">
      <c r="B10" s="146">
        <v>4</v>
      </c>
      <c r="C10" s="147" t="s">
        <v>4</v>
      </c>
      <c r="D10" s="87">
        <f>D11</f>
        <v>21544.560000000001</v>
      </c>
      <c r="E10" s="87">
        <f t="shared" ref="E10:G10" si="2">E11</f>
        <v>57000</v>
      </c>
      <c r="F10" s="87">
        <f t="shared" si="2"/>
        <v>57000</v>
      </c>
      <c r="G10" s="87">
        <f t="shared" si="2"/>
        <v>26143.65</v>
      </c>
      <c r="H10" s="166">
        <f t="shared" si="0"/>
        <v>121.34687364234868</v>
      </c>
      <c r="I10" s="166">
        <f t="shared" si="1"/>
        <v>45.866052631578953</v>
      </c>
    </row>
    <row r="11" spans="2:9" ht="38.25" x14ac:dyDescent="0.25">
      <c r="B11" s="26">
        <v>42</v>
      </c>
      <c r="C11" s="148" t="s">
        <v>137</v>
      </c>
      <c r="D11" s="66">
        <v>21544.560000000001</v>
      </c>
      <c r="E11" s="66">
        <v>57000</v>
      </c>
      <c r="F11" s="66">
        <v>57000</v>
      </c>
      <c r="G11" s="149">
        <v>26143.65</v>
      </c>
      <c r="H11" s="166">
        <f t="shared" si="0"/>
        <v>121.34687364234868</v>
      </c>
      <c r="I11" s="166">
        <f t="shared" si="1"/>
        <v>45.866052631578953</v>
      </c>
    </row>
    <row r="12" spans="2:9" ht="38.25" x14ac:dyDescent="0.25">
      <c r="B12" s="150" t="s">
        <v>138</v>
      </c>
      <c r="C12" s="151"/>
      <c r="D12" s="152">
        <f>SUM(D13+D16)</f>
        <v>80259.09</v>
      </c>
      <c r="E12" s="171">
        <f t="shared" ref="E12:G12" si="3">SUM(E13+E16)</f>
        <v>200000</v>
      </c>
      <c r="F12" s="152">
        <f t="shared" si="3"/>
        <v>200000</v>
      </c>
      <c r="G12" s="171">
        <f t="shared" si="3"/>
        <v>89482.25</v>
      </c>
      <c r="H12" s="143">
        <f t="shared" si="0"/>
        <v>111.49173258754865</v>
      </c>
      <c r="I12" s="143">
        <f t="shared" si="1"/>
        <v>44.741124999999997</v>
      </c>
    </row>
    <row r="13" spans="2:9" x14ac:dyDescent="0.25">
      <c r="B13" s="4">
        <v>3</v>
      </c>
      <c r="C13" s="16" t="s">
        <v>2</v>
      </c>
      <c r="D13" s="170">
        <f>D14+D15</f>
        <v>16427.28</v>
      </c>
      <c r="E13" s="170">
        <f t="shared" ref="E13:G13" si="4">E14+E15</f>
        <v>41000</v>
      </c>
      <c r="F13" s="170">
        <f t="shared" si="4"/>
        <v>41000</v>
      </c>
      <c r="G13" s="170">
        <f t="shared" si="4"/>
        <v>18061.13</v>
      </c>
      <c r="H13" s="166">
        <f t="shared" si="0"/>
        <v>109.94595575165214</v>
      </c>
      <c r="I13" s="166">
        <f t="shared" si="1"/>
        <v>44.051536585365859</v>
      </c>
    </row>
    <row r="14" spans="2:9" x14ac:dyDescent="0.25">
      <c r="B14" s="27">
        <v>31</v>
      </c>
      <c r="C14" s="144" t="s">
        <v>3</v>
      </c>
      <c r="D14" s="66">
        <v>11436.22</v>
      </c>
      <c r="E14" s="66">
        <v>31500</v>
      </c>
      <c r="F14" s="66">
        <v>31500</v>
      </c>
      <c r="G14" s="149">
        <v>13939.02</v>
      </c>
      <c r="H14" s="166">
        <f t="shared" si="0"/>
        <v>121.8848535617538</v>
      </c>
      <c r="I14" s="166">
        <f t="shared" si="1"/>
        <v>44.250857142857143</v>
      </c>
    </row>
    <row r="15" spans="2:9" x14ac:dyDescent="0.25">
      <c r="B15" s="26">
        <v>32</v>
      </c>
      <c r="C15" s="145" t="s">
        <v>9</v>
      </c>
      <c r="D15" s="66">
        <v>4991.0600000000004</v>
      </c>
      <c r="E15" s="66">
        <v>9500</v>
      </c>
      <c r="F15" s="66">
        <v>9500</v>
      </c>
      <c r="G15" s="149">
        <v>4122.1099999999997</v>
      </c>
      <c r="H15" s="166">
        <f t="shared" si="0"/>
        <v>82.589870688791549</v>
      </c>
      <c r="I15" s="166">
        <f t="shared" si="1"/>
        <v>43.390631578947364</v>
      </c>
    </row>
    <row r="16" spans="2:9" ht="25.5" x14ac:dyDescent="0.25">
      <c r="B16" s="146">
        <v>4</v>
      </c>
      <c r="C16" s="147" t="s">
        <v>4</v>
      </c>
      <c r="D16" s="87">
        <f>D17</f>
        <v>63831.81</v>
      </c>
      <c r="E16" s="87">
        <f t="shared" ref="E16:G16" si="5">E17</f>
        <v>159000</v>
      </c>
      <c r="F16" s="87">
        <f t="shared" si="5"/>
        <v>159000</v>
      </c>
      <c r="G16" s="87">
        <f t="shared" si="5"/>
        <v>71421.119999999995</v>
      </c>
      <c r="H16" s="166">
        <f t="shared" si="0"/>
        <v>111.88954222040704</v>
      </c>
      <c r="I16" s="166">
        <f t="shared" si="1"/>
        <v>44.91894339622641</v>
      </c>
    </row>
    <row r="17" spans="2:9" ht="23.25" customHeight="1" x14ac:dyDescent="0.25">
      <c r="B17" s="26">
        <v>42</v>
      </c>
      <c r="C17" s="148" t="s">
        <v>137</v>
      </c>
      <c r="D17" s="66">
        <v>63831.81</v>
      </c>
      <c r="E17" s="66">
        <v>159000</v>
      </c>
      <c r="F17" s="66">
        <v>159000</v>
      </c>
      <c r="G17" s="149">
        <v>71421.119999999995</v>
      </c>
      <c r="H17" s="166">
        <f t="shared" si="0"/>
        <v>111.88954222040704</v>
      </c>
      <c r="I17" s="166">
        <f t="shared" si="1"/>
        <v>44.91894339622641</v>
      </c>
    </row>
    <row r="18" spans="2:9" ht="15.75" customHeight="1" x14ac:dyDescent="0.25">
      <c r="B18" s="153" t="s">
        <v>139</v>
      </c>
      <c r="C18" s="154"/>
      <c r="D18" s="54">
        <f>D19</f>
        <v>0</v>
      </c>
      <c r="E18" s="174">
        <f t="shared" ref="E18:G19" si="6">E19</f>
        <v>7000</v>
      </c>
      <c r="F18" s="54">
        <f t="shared" si="6"/>
        <v>7000</v>
      </c>
      <c r="G18" s="174">
        <f t="shared" si="6"/>
        <v>0</v>
      </c>
      <c r="H18" s="143" t="e">
        <f t="shared" si="0"/>
        <v>#DIV/0!</v>
      </c>
      <c r="I18" s="143">
        <f t="shared" si="1"/>
        <v>0</v>
      </c>
    </row>
    <row r="19" spans="2:9" x14ac:dyDescent="0.25">
      <c r="B19" s="4">
        <v>3</v>
      </c>
      <c r="C19" s="16" t="s">
        <v>2</v>
      </c>
      <c r="D19" s="52">
        <f>D20</f>
        <v>0</v>
      </c>
      <c r="E19" s="52">
        <f t="shared" si="6"/>
        <v>7000</v>
      </c>
      <c r="F19" s="52">
        <f t="shared" si="6"/>
        <v>7000</v>
      </c>
      <c r="G19" s="52">
        <f t="shared" si="6"/>
        <v>0</v>
      </c>
      <c r="H19" s="166" t="e">
        <f t="shared" si="0"/>
        <v>#DIV/0!</v>
      </c>
      <c r="I19" s="166">
        <f t="shared" si="1"/>
        <v>0</v>
      </c>
    </row>
    <row r="20" spans="2:9" x14ac:dyDescent="0.25">
      <c r="B20" s="26">
        <v>32</v>
      </c>
      <c r="C20" s="145" t="s">
        <v>9</v>
      </c>
      <c r="D20" s="66">
        <v>0</v>
      </c>
      <c r="E20" s="66">
        <v>7000</v>
      </c>
      <c r="F20" s="66">
        <v>7000</v>
      </c>
      <c r="G20" s="23">
        <v>0</v>
      </c>
      <c r="H20" s="166" t="e">
        <f t="shared" si="0"/>
        <v>#DIV/0!</v>
      </c>
      <c r="I20" s="168">
        <f ca="1">+I20:II38</f>
        <v>0</v>
      </c>
    </row>
    <row r="21" spans="2:9" ht="25.5" x14ac:dyDescent="0.25">
      <c r="B21" s="150" t="s">
        <v>140</v>
      </c>
      <c r="C21" s="151"/>
      <c r="D21" s="155">
        <f>D22+D26</f>
        <v>75535.09</v>
      </c>
      <c r="E21" s="172">
        <f t="shared" ref="E21:F21" si="7">E22+E26</f>
        <v>177000</v>
      </c>
      <c r="F21" s="155">
        <f t="shared" si="7"/>
        <v>177000</v>
      </c>
      <c r="G21" s="172">
        <f>G22+G26</f>
        <v>71011.030000000013</v>
      </c>
      <c r="H21" s="143">
        <f t="shared" si="0"/>
        <v>94.010651208597238</v>
      </c>
      <c r="I21" s="143">
        <f t="shared" si="1"/>
        <v>40.119225988700578</v>
      </c>
    </row>
    <row r="22" spans="2:9" x14ac:dyDescent="0.25">
      <c r="B22" s="156">
        <v>3</v>
      </c>
      <c r="C22" s="157" t="s">
        <v>2</v>
      </c>
      <c r="D22" s="52">
        <f>SUM(D23:D25)</f>
        <v>74598.76999999999</v>
      </c>
      <c r="E22" s="52">
        <f t="shared" ref="E22:G22" si="8">SUM(E23:E25)</f>
        <v>177000</v>
      </c>
      <c r="F22" s="52">
        <f t="shared" si="8"/>
        <v>177000</v>
      </c>
      <c r="G22" s="52">
        <f t="shared" si="8"/>
        <v>70013.030000000013</v>
      </c>
      <c r="H22" s="166">
        <f t="shared" si="0"/>
        <v>93.852794087623721</v>
      </c>
      <c r="I22" s="166">
        <f t="shared" si="1"/>
        <v>39.555384180790973</v>
      </c>
    </row>
    <row r="23" spans="2:9" x14ac:dyDescent="0.25">
      <c r="B23" s="26">
        <v>31</v>
      </c>
      <c r="C23" s="145" t="s">
        <v>141</v>
      </c>
      <c r="D23" s="66">
        <v>0</v>
      </c>
      <c r="E23" s="66">
        <v>0</v>
      </c>
      <c r="F23" s="121">
        <v>0</v>
      </c>
      <c r="G23" s="23">
        <v>0</v>
      </c>
      <c r="H23" s="166">
        <v>0</v>
      </c>
      <c r="I23" s="166">
        <v>0</v>
      </c>
    </row>
    <row r="24" spans="2:9" x14ac:dyDescent="0.25">
      <c r="B24" s="25">
        <v>32</v>
      </c>
      <c r="C24" s="158" t="s">
        <v>9</v>
      </c>
      <c r="D24" s="66">
        <v>72007.679999999993</v>
      </c>
      <c r="E24" s="66">
        <v>175800</v>
      </c>
      <c r="F24" s="121">
        <v>175800</v>
      </c>
      <c r="G24" s="149">
        <v>69538.820000000007</v>
      </c>
      <c r="H24" s="166">
        <f t="shared" si="0"/>
        <v>96.571393495804912</v>
      </c>
      <c r="I24" s="166">
        <f t="shared" si="1"/>
        <v>39.555642775881687</v>
      </c>
    </row>
    <row r="25" spans="2:9" x14ac:dyDescent="0.25">
      <c r="B25" s="25">
        <v>34</v>
      </c>
      <c r="C25" s="158" t="s">
        <v>142</v>
      </c>
      <c r="D25" s="66">
        <v>2591.09</v>
      </c>
      <c r="E25" s="66">
        <v>1200</v>
      </c>
      <c r="F25" s="121">
        <v>1200</v>
      </c>
      <c r="G25" s="149">
        <v>474.21</v>
      </c>
      <c r="H25" s="166">
        <f t="shared" si="0"/>
        <v>18.301564206569434</v>
      </c>
      <c r="I25" s="166">
        <f t="shared" si="1"/>
        <v>39.517499999999998</v>
      </c>
    </row>
    <row r="26" spans="2:9" ht="25.5" x14ac:dyDescent="0.25">
      <c r="B26" s="4">
        <v>4</v>
      </c>
      <c r="C26" s="147" t="s">
        <v>4</v>
      </c>
      <c r="D26" s="87">
        <f>D27</f>
        <v>936.32</v>
      </c>
      <c r="E26" s="87">
        <f t="shared" ref="E26:G26" si="9">E27</f>
        <v>0</v>
      </c>
      <c r="F26" s="87">
        <f t="shared" si="9"/>
        <v>0</v>
      </c>
      <c r="G26" s="87">
        <f t="shared" si="9"/>
        <v>998</v>
      </c>
      <c r="H26" s="166">
        <f t="shared" si="0"/>
        <v>106.58749145591251</v>
      </c>
      <c r="I26" s="166">
        <v>0</v>
      </c>
    </row>
    <row r="27" spans="2:9" ht="25.5" x14ac:dyDescent="0.25">
      <c r="B27" s="25">
        <v>42</v>
      </c>
      <c r="C27" s="148" t="s">
        <v>137</v>
      </c>
      <c r="D27" s="66">
        <v>936.32</v>
      </c>
      <c r="E27" s="66"/>
      <c r="F27" s="121"/>
      <c r="G27" s="23">
        <v>998</v>
      </c>
      <c r="H27" s="166">
        <f t="shared" si="0"/>
        <v>106.58749145591251</v>
      </c>
      <c r="I27" s="166">
        <v>0</v>
      </c>
    </row>
    <row r="28" spans="2:9" ht="38.25" x14ac:dyDescent="0.25">
      <c r="B28" s="159" t="s">
        <v>143</v>
      </c>
      <c r="C28" s="160"/>
      <c r="D28" s="155">
        <f>D29+D32</f>
        <v>97802.86</v>
      </c>
      <c r="E28" s="173">
        <f t="shared" ref="E28:G28" si="10">E29+E32</f>
        <v>0</v>
      </c>
      <c r="F28" s="155">
        <f t="shared" si="10"/>
        <v>0</v>
      </c>
      <c r="G28" s="172">
        <f t="shared" si="10"/>
        <v>0</v>
      </c>
      <c r="H28" s="143">
        <f t="shared" si="0"/>
        <v>0</v>
      </c>
      <c r="I28" s="143" t="e">
        <f t="shared" si="1"/>
        <v>#DIV/0!</v>
      </c>
    </row>
    <row r="29" spans="2:9" x14ac:dyDescent="0.25">
      <c r="B29" s="4">
        <v>3</v>
      </c>
      <c r="C29" s="16" t="s">
        <v>2</v>
      </c>
      <c r="D29" s="87">
        <f>D30+D31</f>
        <v>0</v>
      </c>
      <c r="E29" s="87">
        <f t="shared" ref="E29:G29" si="11">E30+E31</f>
        <v>0</v>
      </c>
      <c r="F29" s="87">
        <f t="shared" si="11"/>
        <v>0</v>
      </c>
      <c r="G29" s="87">
        <f t="shared" si="11"/>
        <v>0</v>
      </c>
      <c r="H29" s="166" t="e">
        <f t="shared" si="0"/>
        <v>#DIV/0!</v>
      </c>
      <c r="I29" s="166" t="e">
        <f t="shared" si="1"/>
        <v>#DIV/0!</v>
      </c>
    </row>
    <row r="30" spans="2:9" x14ac:dyDescent="0.25">
      <c r="B30" s="27">
        <v>31</v>
      </c>
      <c r="C30" s="144" t="s">
        <v>3</v>
      </c>
      <c r="D30" s="66">
        <v>0</v>
      </c>
      <c r="E30" s="66">
        <v>0</v>
      </c>
      <c r="F30" s="121">
        <v>0</v>
      </c>
      <c r="G30" s="23"/>
      <c r="H30" s="166" t="e">
        <f t="shared" si="0"/>
        <v>#DIV/0!</v>
      </c>
      <c r="I30" s="166" t="e">
        <f t="shared" si="1"/>
        <v>#DIV/0!</v>
      </c>
    </row>
    <row r="31" spans="2:9" x14ac:dyDescent="0.25">
      <c r="B31" s="26">
        <v>32</v>
      </c>
      <c r="C31" s="145" t="s">
        <v>9</v>
      </c>
      <c r="D31" s="66">
        <v>0</v>
      </c>
      <c r="E31" s="66">
        <v>0</v>
      </c>
      <c r="F31" s="66">
        <v>0</v>
      </c>
      <c r="G31" s="23"/>
      <c r="H31" s="166" t="e">
        <f t="shared" si="0"/>
        <v>#DIV/0!</v>
      </c>
      <c r="I31" s="166" t="e">
        <f t="shared" si="1"/>
        <v>#DIV/0!</v>
      </c>
    </row>
    <row r="32" spans="2:9" ht="25.5" x14ac:dyDescent="0.25">
      <c r="B32" s="146">
        <v>4</v>
      </c>
      <c r="C32" s="147" t="s">
        <v>4</v>
      </c>
      <c r="D32" s="87">
        <f>D33</f>
        <v>97802.86</v>
      </c>
      <c r="E32" s="87">
        <f>E33</f>
        <v>0</v>
      </c>
      <c r="F32" s="87">
        <f t="shared" ref="F32" si="12">F33</f>
        <v>0</v>
      </c>
      <c r="G32" s="140">
        <f>G33</f>
        <v>0</v>
      </c>
      <c r="H32" s="166">
        <v>0</v>
      </c>
      <c r="I32" s="166">
        <v>0</v>
      </c>
    </row>
    <row r="33" spans="2:9" ht="25.5" x14ac:dyDescent="0.25">
      <c r="B33" s="26">
        <v>42</v>
      </c>
      <c r="C33" s="148" t="s">
        <v>137</v>
      </c>
      <c r="D33" s="66">
        <v>97802.86</v>
      </c>
      <c r="E33" s="84"/>
      <c r="F33" s="66"/>
      <c r="G33" s="161"/>
      <c r="H33" s="166">
        <v>0</v>
      </c>
      <c r="I33" s="166">
        <v>0</v>
      </c>
    </row>
    <row r="34" spans="2:9" x14ac:dyDescent="0.25">
      <c r="B34" s="162" t="s">
        <v>144</v>
      </c>
      <c r="C34" s="163"/>
      <c r="D34" s="155">
        <f>SUM(D35+D38)</f>
        <v>4567.87</v>
      </c>
      <c r="E34" s="172">
        <f t="shared" ref="E34:G34" si="13">SUM(E35+E38)</f>
        <v>13600</v>
      </c>
      <c r="F34" s="155">
        <f t="shared" si="13"/>
        <v>13600</v>
      </c>
      <c r="G34" s="155">
        <f t="shared" si="13"/>
        <v>4911.32</v>
      </c>
      <c r="H34" s="143">
        <f t="shared" si="0"/>
        <v>107.51882168275367</v>
      </c>
      <c r="I34" s="143">
        <f t="shared" si="1"/>
        <v>36.112647058823526</v>
      </c>
    </row>
    <row r="35" spans="2:9" x14ac:dyDescent="0.25">
      <c r="B35" s="7">
        <v>3</v>
      </c>
      <c r="C35" s="17" t="s">
        <v>2</v>
      </c>
      <c r="D35" s="87">
        <f>D36+D37</f>
        <v>0</v>
      </c>
      <c r="E35" s="87">
        <f t="shared" ref="E35:G35" si="14">E36+E37</f>
        <v>5100</v>
      </c>
      <c r="F35" s="87">
        <f t="shared" si="14"/>
        <v>5100</v>
      </c>
      <c r="G35" s="87">
        <f t="shared" si="14"/>
        <v>1808.99</v>
      </c>
      <c r="H35" s="176">
        <v>0</v>
      </c>
      <c r="I35" s="166">
        <f t="shared" si="1"/>
        <v>35.470392156862744</v>
      </c>
    </row>
    <row r="36" spans="2:9" x14ac:dyDescent="0.25">
      <c r="B36" s="27">
        <v>31</v>
      </c>
      <c r="C36" s="144" t="s">
        <v>3</v>
      </c>
      <c r="D36" s="66"/>
      <c r="E36" s="66"/>
      <c r="F36" s="121"/>
      <c r="G36" s="23"/>
      <c r="H36" s="166">
        <v>0</v>
      </c>
      <c r="I36" s="166"/>
    </row>
    <row r="37" spans="2:9" x14ac:dyDescent="0.25">
      <c r="B37" s="26">
        <v>32</v>
      </c>
      <c r="C37" s="145" t="s">
        <v>9</v>
      </c>
      <c r="D37" s="66">
        <v>0</v>
      </c>
      <c r="E37" s="66">
        <v>5100</v>
      </c>
      <c r="F37" s="121">
        <v>5100</v>
      </c>
      <c r="G37" s="23">
        <v>1808.99</v>
      </c>
      <c r="H37" s="166">
        <v>0</v>
      </c>
      <c r="I37" s="166">
        <f t="shared" si="1"/>
        <v>35.470392156862744</v>
      </c>
    </row>
    <row r="38" spans="2:9" ht="25.5" x14ac:dyDescent="0.25">
      <c r="B38" s="146">
        <v>4</v>
      </c>
      <c r="C38" s="147" t="s">
        <v>4</v>
      </c>
      <c r="D38" s="87">
        <f>D39</f>
        <v>4567.87</v>
      </c>
      <c r="E38" s="87">
        <f t="shared" ref="E38:G38" si="15">E39</f>
        <v>8500</v>
      </c>
      <c r="F38" s="87">
        <f t="shared" si="15"/>
        <v>8500</v>
      </c>
      <c r="G38" s="87">
        <f t="shared" si="15"/>
        <v>3102.33</v>
      </c>
      <c r="H38" s="166">
        <f t="shared" si="0"/>
        <v>67.916337373874484</v>
      </c>
      <c r="I38" s="166">
        <f t="shared" si="1"/>
        <v>36.497999999999998</v>
      </c>
    </row>
    <row r="39" spans="2:9" ht="25.5" x14ac:dyDescent="0.25">
      <c r="B39" s="26">
        <v>42</v>
      </c>
      <c r="C39" s="148" t="s">
        <v>137</v>
      </c>
      <c r="D39" s="66">
        <v>4567.87</v>
      </c>
      <c r="E39" s="66">
        <v>8500</v>
      </c>
      <c r="F39" s="121">
        <v>8500</v>
      </c>
      <c r="G39" s="149">
        <v>3102.33</v>
      </c>
      <c r="H39" s="166">
        <f t="shared" si="0"/>
        <v>67.916337373874484</v>
      </c>
      <c r="I39" s="166">
        <f t="shared" si="1"/>
        <v>36.497999999999998</v>
      </c>
    </row>
    <row r="40" spans="2:9" x14ac:dyDescent="0.25">
      <c r="B40" s="159" t="s">
        <v>145</v>
      </c>
      <c r="C40" s="160"/>
      <c r="D40" s="155">
        <f>D41+D44</f>
        <v>32192.45</v>
      </c>
      <c r="E40" s="155">
        <f t="shared" ref="E40:G40" si="16">E41+E44</f>
        <v>24468.47</v>
      </c>
      <c r="F40" s="155">
        <f t="shared" si="16"/>
        <v>24468.47</v>
      </c>
      <c r="G40" s="172">
        <f t="shared" si="16"/>
        <v>24352.62</v>
      </c>
      <c r="H40" s="143">
        <f t="shared" si="0"/>
        <v>75.646991763596745</v>
      </c>
      <c r="I40" s="143">
        <f t="shared" si="1"/>
        <v>99.526533534789863</v>
      </c>
    </row>
    <row r="41" spans="2:9" x14ac:dyDescent="0.25">
      <c r="B41" s="4">
        <v>3</v>
      </c>
      <c r="C41" s="16" t="s">
        <v>2</v>
      </c>
      <c r="D41" s="87">
        <f>SUM(D42:D43)</f>
        <v>12999.39</v>
      </c>
      <c r="E41" s="87">
        <f t="shared" ref="E41:G41" si="17">SUM(E42:E43)</f>
        <v>0</v>
      </c>
      <c r="F41" s="87">
        <f t="shared" si="17"/>
        <v>0</v>
      </c>
      <c r="G41" s="140">
        <f t="shared" si="17"/>
        <v>0</v>
      </c>
      <c r="H41" s="166">
        <f t="shared" si="0"/>
        <v>0</v>
      </c>
      <c r="I41" s="166" t="e">
        <f t="shared" si="1"/>
        <v>#DIV/0!</v>
      </c>
    </row>
    <row r="42" spans="2:9" x14ac:dyDescent="0.25">
      <c r="B42" s="27">
        <v>31</v>
      </c>
      <c r="C42" s="144" t="s">
        <v>3</v>
      </c>
      <c r="D42" s="66">
        <v>7132.11</v>
      </c>
      <c r="E42" s="66">
        <v>0</v>
      </c>
      <c r="F42" s="121">
        <v>0</v>
      </c>
      <c r="G42" s="164"/>
      <c r="H42" s="166">
        <v>0</v>
      </c>
      <c r="I42" s="166">
        <v>0</v>
      </c>
    </row>
    <row r="43" spans="2:9" x14ac:dyDescent="0.25">
      <c r="B43" s="26">
        <v>32</v>
      </c>
      <c r="C43" s="145" t="s">
        <v>9</v>
      </c>
      <c r="D43" s="66">
        <v>5867.28</v>
      </c>
      <c r="E43" s="66">
        <v>0</v>
      </c>
      <c r="F43" s="121">
        <v>0</v>
      </c>
      <c r="G43" s="164"/>
      <c r="H43" s="166">
        <f t="shared" si="0"/>
        <v>0</v>
      </c>
      <c r="I43" s="166" t="e">
        <f t="shared" si="1"/>
        <v>#DIV/0!</v>
      </c>
    </row>
    <row r="44" spans="2:9" ht="25.5" x14ac:dyDescent="0.25">
      <c r="B44" s="146">
        <v>4</v>
      </c>
      <c r="C44" s="147" t="s">
        <v>4</v>
      </c>
      <c r="D44" s="87">
        <f>D45</f>
        <v>19193.060000000001</v>
      </c>
      <c r="E44" s="87">
        <f t="shared" ref="E44:G44" si="18">E45</f>
        <v>24468.47</v>
      </c>
      <c r="F44" s="87">
        <f t="shared" si="18"/>
        <v>24468.47</v>
      </c>
      <c r="G44" s="140">
        <f t="shared" si="18"/>
        <v>24352.62</v>
      </c>
      <c r="H44" s="166">
        <f t="shared" si="0"/>
        <v>126.88242520994567</v>
      </c>
      <c r="I44" s="166">
        <f t="shared" si="1"/>
        <v>99.526533534789863</v>
      </c>
    </row>
    <row r="45" spans="2:9" ht="25.5" x14ac:dyDescent="0.25">
      <c r="B45" s="26">
        <v>42</v>
      </c>
      <c r="C45" s="148" t="s">
        <v>137</v>
      </c>
      <c r="D45" s="149">
        <v>19193.060000000001</v>
      </c>
      <c r="E45" s="149">
        <v>24468.47</v>
      </c>
      <c r="F45" s="149">
        <v>24468.47</v>
      </c>
      <c r="G45" s="164">
        <v>24352.62</v>
      </c>
      <c r="H45" s="166">
        <f t="shared" si="0"/>
        <v>126.88242520994567</v>
      </c>
      <c r="I45" s="166">
        <f t="shared" si="1"/>
        <v>99.526533534789863</v>
      </c>
    </row>
    <row r="46" spans="2:9" x14ac:dyDescent="0.25">
      <c r="B46" s="165"/>
      <c r="C46" s="165" t="s">
        <v>6</v>
      </c>
      <c r="D46" s="222">
        <f>SUM(D6+D12+D18+D21+D28+D34+D40)</f>
        <v>770892.32</v>
      </c>
      <c r="E46" s="222">
        <f>SUM(E6+E12+E18+E21+E28+E34+E40)</f>
        <v>1880068.47</v>
      </c>
      <c r="F46" s="222">
        <f>SUM(F6+F12+F18+F21+F28+F34+F40)</f>
        <v>1880068.47</v>
      </c>
      <c r="G46" s="222">
        <f>SUM(G6+G12+G18+G21+G28+G34+G40)</f>
        <v>771727.25</v>
      </c>
      <c r="H46" s="167">
        <f t="shared" si="0"/>
        <v>100.10830695524378</v>
      </c>
      <c r="I46" s="167">
        <f t="shared" si="1"/>
        <v>41.047826837923623</v>
      </c>
    </row>
  </sheetData>
  <mergeCells count="1">
    <mergeCell ref="B2:H2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"/>
  <sheetViews>
    <sheetView workbookViewId="0">
      <selection activeCell="C3" sqref="C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2"/>
      <c r="C1" s="12"/>
      <c r="D1" s="12"/>
      <c r="E1" s="12"/>
      <c r="F1" s="3"/>
      <c r="G1" s="3"/>
      <c r="H1" s="3"/>
    </row>
    <row r="2" spans="2:8" ht="15.75" customHeight="1" x14ac:dyDescent="0.25">
      <c r="B2" s="251" t="s">
        <v>27</v>
      </c>
      <c r="C2" s="251"/>
      <c r="D2" s="251"/>
      <c r="E2" s="251"/>
      <c r="F2" s="251"/>
      <c r="G2" s="251"/>
      <c r="H2" s="251"/>
    </row>
    <row r="3" spans="2:8" ht="25.5" x14ac:dyDescent="0.25">
      <c r="B3" s="169" t="s">
        <v>5</v>
      </c>
      <c r="C3" s="169" t="s">
        <v>226</v>
      </c>
      <c r="D3" s="169" t="s">
        <v>215</v>
      </c>
      <c r="E3" s="169" t="s">
        <v>216</v>
      </c>
      <c r="F3" s="169" t="s">
        <v>219</v>
      </c>
      <c r="G3" s="169" t="s">
        <v>10</v>
      </c>
      <c r="H3" s="169" t="s">
        <v>29</v>
      </c>
    </row>
    <row r="4" spans="2:8" x14ac:dyDescent="0.25">
      <c r="B4" s="32">
        <v>1</v>
      </c>
      <c r="C4" s="32">
        <v>2</v>
      </c>
      <c r="D4" s="32">
        <v>3</v>
      </c>
      <c r="E4" s="32">
        <v>4</v>
      </c>
      <c r="F4" s="32">
        <v>5</v>
      </c>
      <c r="G4" s="32" t="s">
        <v>12</v>
      </c>
      <c r="H4" s="32" t="s">
        <v>13</v>
      </c>
    </row>
    <row r="5" spans="2:8" x14ac:dyDescent="0.25">
      <c r="B5" s="4" t="s">
        <v>23</v>
      </c>
      <c r="C5" s="140">
        <f>C6</f>
        <v>770892.32</v>
      </c>
      <c r="D5" s="204">
        <f t="shared" ref="D5:H6" si="0">D6</f>
        <v>1870068.47</v>
      </c>
      <c r="E5" s="140">
        <f t="shared" si="0"/>
        <v>1870068.47</v>
      </c>
      <c r="F5" s="140">
        <f t="shared" si="0"/>
        <v>771727.25</v>
      </c>
      <c r="G5" s="140">
        <f t="shared" si="0"/>
        <v>100.10830695524378</v>
      </c>
      <c r="H5" s="87">
        <f t="shared" si="0"/>
        <v>41.267325896361434</v>
      </c>
    </row>
    <row r="6" spans="2:8" ht="15.75" customHeight="1" x14ac:dyDescent="0.25">
      <c r="B6" s="4" t="s">
        <v>146</v>
      </c>
      <c r="C6" s="87">
        <f>C7</f>
        <v>770892.32</v>
      </c>
      <c r="D6" s="87">
        <f t="shared" si="0"/>
        <v>1870068.47</v>
      </c>
      <c r="E6" s="87">
        <f t="shared" si="0"/>
        <v>1870068.47</v>
      </c>
      <c r="F6" s="87">
        <f t="shared" si="0"/>
        <v>771727.25</v>
      </c>
      <c r="G6" s="87">
        <f t="shared" si="0"/>
        <v>100.10830695524378</v>
      </c>
      <c r="H6" s="87">
        <f t="shared" si="0"/>
        <v>41.267325896361434</v>
      </c>
    </row>
    <row r="7" spans="2:8" ht="15.75" customHeight="1" x14ac:dyDescent="0.25">
      <c r="B7" s="8" t="s">
        <v>147</v>
      </c>
      <c r="C7" s="66">
        <v>770892.32</v>
      </c>
      <c r="D7" s="66">
        <v>1870068.47</v>
      </c>
      <c r="E7" s="66">
        <v>1870068.47</v>
      </c>
      <c r="F7" s="149">
        <v>771727.25</v>
      </c>
      <c r="G7" s="177">
        <f>SUM(F7/C7*100)</f>
        <v>100.10830695524378</v>
      </c>
      <c r="H7" s="177">
        <f>SUM(F7/E7*100)</f>
        <v>41.267325896361434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workbookViewId="0">
      <selection activeCell="C7" sqref="C7:F7"/>
    </sheetView>
  </sheetViews>
  <sheetFormatPr defaultRowHeight="15" x14ac:dyDescent="0.25"/>
  <cols>
    <col min="2" max="2" width="49.28515625" customWidth="1"/>
    <col min="3" max="3" width="18.7109375" customWidth="1"/>
    <col min="4" max="4" width="15.85546875" customWidth="1"/>
    <col min="5" max="5" width="17.5703125" customWidth="1"/>
    <col min="6" max="6" width="19.28515625" customWidth="1"/>
    <col min="7" max="7" width="10.85546875" customWidth="1"/>
    <col min="8" max="8" width="9.140625" customWidth="1"/>
  </cols>
  <sheetData>
    <row r="1" spans="2:8" ht="18" customHeight="1" x14ac:dyDescent="0.25">
      <c r="B1" s="12"/>
      <c r="C1" s="12"/>
      <c r="D1" s="12"/>
      <c r="E1" s="12"/>
      <c r="F1" s="12"/>
      <c r="G1" s="12"/>
      <c r="H1" s="12"/>
    </row>
    <row r="2" spans="2:8" ht="18" customHeight="1" x14ac:dyDescent="0.25">
      <c r="B2" s="253" t="s">
        <v>160</v>
      </c>
      <c r="C2" s="253"/>
      <c r="D2" s="253"/>
      <c r="E2" s="253"/>
      <c r="F2" s="253"/>
      <c r="G2" s="253"/>
      <c r="H2" s="253"/>
    </row>
    <row r="3" spans="2:8" ht="15.75" customHeight="1" x14ac:dyDescent="0.25">
      <c r="B3" s="253" t="s">
        <v>159</v>
      </c>
      <c r="C3" s="253"/>
      <c r="D3" s="253"/>
      <c r="E3" s="253"/>
      <c r="F3" s="253"/>
      <c r="G3" s="253"/>
      <c r="H3" s="253"/>
    </row>
    <row r="4" spans="2:8" ht="18" x14ac:dyDescent="0.25">
      <c r="B4" s="12"/>
      <c r="C4" s="12"/>
      <c r="D4" s="12"/>
      <c r="E4" s="12"/>
      <c r="F4" s="12"/>
      <c r="G4" s="12"/>
      <c r="H4" s="12"/>
    </row>
    <row r="5" spans="2:8" ht="38.25" x14ac:dyDescent="0.25">
      <c r="B5" s="169" t="s">
        <v>5</v>
      </c>
      <c r="C5" s="169" t="s">
        <v>212</v>
      </c>
      <c r="D5" s="169" t="s">
        <v>215</v>
      </c>
      <c r="E5" s="169" t="s">
        <v>216</v>
      </c>
      <c r="F5" s="169" t="s">
        <v>222</v>
      </c>
      <c r="G5" s="169" t="s">
        <v>10</v>
      </c>
      <c r="H5" s="169" t="s">
        <v>29</v>
      </c>
    </row>
    <row r="6" spans="2:8" ht="25.5" x14ac:dyDescent="0.25">
      <c r="B6" s="169">
        <v>1</v>
      </c>
      <c r="C6" s="169">
        <v>2</v>
      </c>
      <c r="D6" s="169">
        <v>3</v>
      </c>
      <c r="E6" s="169">
        <v>4</v>
      </c>
      <c r="F6" s="169">
        <v>5</v>
      </c>
      <c r="G6" s="169" t="s">
        <v>12</v>
      </c>
      <c r="H6" s="169" t="s">
        <v>13</v>
      </c>
    </row>
    <row r="7" spans="2:8" ht="27" customHeight="1" x14ac:dyDescent="0.25">
      <c r="B7" s="4" t="s">
        <v>25</v>
      </c>
      <c r="C7" s="204">
        <f>SUM(C9:C15)</f>
        <v>742748.40000000014</v>
      </c>
      <c r="D7" s="140">
        <f>SUM(D9:D15)</f>
        <v>1880068.47</v>
      </c>
      <c r="E7" s="140">
        <f>SUM(E9:E15)</f>
        <v>1880068.47</v>
      </c>
      <c r="F7" s="140">
        <f>SUM(F9:F15)</f>
        <v>783985.3</v>
      </c>
      <c r="G7" s="89">
        <f>F7/C7*100</f>
        <v>105.55193387155057</v>
      </c>
      <c r="H7" s="89">
        <f>F7/E7*100</f>
        <v>41.699827028108189</v>
      </c>
    </row>
    <row r="8" spans="2:8" ht="18.75" customHeight="1" x14ac:dyDescent="0.25">
      <c r="B8" s="4" t="s">
        <v>22</v>
      </c>
      <c r="C8" s="138"/>
      <c r="D8" s="66"/>
      <c r="E8" s="66"/>
      <c r="F8" s="67"/>
      <c r="G8" s="67"/>
      <c r="H8" s="67"/>
    </row>
    <row r="9" spans="2:8" ht="20.25" customHeight="1" x14ac:dyDescent="0.25">
      <c r="B9" s="178" t="s">
        <v>148</v>
      </c>
      <c r="C9" s="187">
        <v>480534.96</v>
      </c>
      <c r="D9" s="66">
        <v>1458000</v>
      </c>
      <c r="E9" s="66">
        <v>1458000</v>
      </c>
      <c r="F9" s="67">
        <v>576673.48</v>
      </c>
      <c r="G9" s="89">
        <f t="shared" ref="G9:G15" si="0">F9/C9*100</f>
        <v>120.00656102107534</v>
      </c>
      <c r="H9" s="89">
        <f t="shared" ref="H9:H15" si="1">F9/E9*100</f>
        <v>39.552364883401921</v>
      </c>
    </row>
    <row r="10" spans="2:8" ht="30" customHeight="1" x14ac:dyDescent="0.25">
      <c r="B10" s="179" t="s">
        <v>149</v>
      </c>
      <c r="C10" s="138">
        <v>114929.75</v>
      </c>
      <c r="D10" s="66">
        <v>200000</v>
      </c>
      <c r="E10" s="66">
        <v>200000</v>
      </c>
      <c r="F10" s="96">
        <v>81495.88</v>
      </c>
      <c r="G10" s="89">
        <f t="shared" si="0"/>
        <v>70.9092989413098</v>
      </c>
      <c r="H10" s="89">
        <f t="shared" si="1"/>
        <v>40.747940000000007</v>
      </c>
    </row>
    <row r="11" spans="2:8" ht="24" customHeight="1" x14ac:dyDescent="0.25">
      <c r="B11" s="146" t="s">
        <v>150</v>
      </c>
      <c r="C11" s="138">
        <v>0</v>
      </c>
      <c r="D11" s="66">
        <v>7000</v>
      </c>
      <c r="E11" s="66">
        <v>7000</v>
      </c>
      <c r="F11" s="96">
        <v>4169.17</v>
      </c>
      <c r="G11" s="89" t="e">
        <f t="shared" si="0"/>
        <v>#DIV/0!</v>
      </c>
      <c r="H11" s="89">
        <f t="shared" si="1"/>
        <v>59.559571428571431</v>
      </c>
    </row>
    <row r="12" spans="2:8" ht="24.75" customHeight="1" x14ac:dyDescent="0.25">
      <c r="B12" s="180" t="s">
        <v>151</v>
      </c>
      <c r="C12" s="138">
        <v>81693.759999999995</v>
      </c>
      <c r="D12" s="66">
        <v>177000</v>
      </c>
      <c r="E12" s="121">
        <v>177000</v>
      </c>
      <c r="F12" s="96">
        <v>83532.899999999994</v>
      </c>
      <c r="G12" s="89">
        <f t="shared" si="0"/>
        <v>102.25126129584439</v>
      </c>
      <c r="H12" s="89">
        <f t="shared" si="1"/>
        <v>47.193728813559318</v>
      </c>
    </row>
    <row r="13" spans="2:8" ht="25.5" customHeight="1" x14ac:dyDescent="0.25">
      <c r="B13" s="181" t="s">
        <v>152</v>
      </c>
      <c r="C13" s="138">
        <v>9238.81</v>
      </c>
      <c r="D13" s="66">
        <v>0</v>
      </c>
      <c r="E13" s="121">
        <v>0</v>
      </c>
      <c r="F13" s="96">
        <v>0</v>
      </c>
      <c r="G13" s="89">
        <f t="shared" si="0"/>
        <v>0</v>
      </c>
      <c r="H13" s="89" t="e">
        <f t="shared" si="1"/>
        <v>#DIV/0!</v>
      </c>
    </row>
    <row r="14" spans="2:8" ht="19.5" customHeight="1" x14ac:dyDescent="0.25">
      <c r="B14" s="180" t="s">
        <v>153</v>
      </c>
      <c r="C14" s="138">
        <v>9238.81</v>
      </c>
      <c r="D14" s="66">
        <v>13600</v>
      </c>
      <c r="E14" s="121">
        <v>13600</v>
      </c>
      <c r="F14" s="67">
        <v>13645.4</v>
      </c>
      <c r="G14" s="89">
        <f t="shared" si="0"/>
        <v>147.6965106978063</v>
      </c>
      <c r="H14" s="89">
        <f t="shared" si="1"/>
        <v>100.33382352941176</v>
      </c>
    </row>
    <row r="15" spans="2:8" ht="24" customHeight="1" x14ac:dyDescent="0.25">
      <c r="B15" s="181" t="s">
        <v>154</v>
      </c>
      <c r="C15" s="138">
        <v>47112.31</v>
      </c>
      <c r="D15" s="66">
        <v>24468.47</v>
      </c>
      <c r="E15" s="121">
        <v>24468.47</v>
      </c>
      <c r="F15" s="67">
        <v>24468.47</v>
      </c>
      <c r="G15" s="89">
        <f t="shared" si="0"/>
        <v>51.936468409211948</v>
      </c>
      <c r="H15" s="89">
        <f t="shared" si="1"/>
        <v>100</v>
      </c>
    </row>
    <row r="16" spans="2:8" ht="27.75" customHeight="1" x14ac:dyDescent="0.25">
      <c r="B16" s="4" t="s">
        <v>26</v>
      </c>
      <c r="C16" s="140">
        <f>SUM(C17:C20)</f>
        <v>770892.32</v>
      </c>
      <c r="D16" s="87">
        <f t="shared" ref="D16:F16" si="2">SUM(D17:D20)</f>
        <v>1614826.0999999999</v>
      </c>
      <c r="E16" s="87">
        <f t="shared" si="2"/>
        <v>1880068.47</v>
      </c>
      <c r="F16" s="87">
        <f t="shared" si="2"/>
        <v>771727.25</v>
      </c>
      <c r="G16" s="89">
        <f t="shared" ref="G16:G20" si="3">F16/C16*100</f>
        <v>100.10830695524378</v>
      </c>
      <c r="H16" s="89">
        <f t="shared" ref="H16:H20" si="4">F16/E16*100</f>
        <v>41.047826837923623</v>
      </c>
    </row>
    <row r="17" spans="2:8" ht="27.75" customHeight="1" x14ac:dyDescent="0.25">
      <c r="B17" s="178" t="s">
        <v>155</v>
      </c>
      <c r="C17" s="66">
        <v>448050.84</v>
      </c>
      <c r="D17" s="66">
        <v>1027304.08</v>
      </c>
      <c r="E17" s="66">
        <v>1378500</v>
      </c>
      <c r="F17" s="67">
        <v>544256.42000000004</v>
      </c>
      <c r="G17" s="89">
        <f t="shared" si="3"/>
        <v>121.47202313023229</v>
      </c>
      <c r="H17" s="89">
        <f t="shared" si="4"/>
        <v>39.481785999274578</v>
      </c>
    </row>
    <row r="18" spans="2:8" ht="24" customHeight="1" x14ac:dyDescent="0.25">
      <c r="B18" s="178" t="s">
        <v>156</v>
      </c>
      <c r="C18" s="66">
        <v>112373.91</v>
      </c>
      <c r="D18" s="66">
        <v>251400.6</v>
      </c>
      <c r="E18" s="66">
        <v>251400</v>
      </c>
      <c r="F18" s="67">
        <v>100978.9</v>
      </c>
      <c r="G18" s="89">
        <f t="shared" si="3"/>
        <v>89.85973701546915</v>
      </c>
      <c r="H18" s="89">
        <f t="shared" si="4"/>
        <v>40.166626889419248</v>
      </c>
    </row>
    <row r="19" spans="2:8" ht="26.25" customHeight="1" x14ac:dyDescent="0.25">
      <c r="B19" s="178" t="s">
        <v>157</v>
      </c>
      <c r="C19" s="66">
        <v>2591.09</v>
      </c>
      <c r="D19" s="66">
        <v>5389.01</v>
      </c>
      <c r="E19" s="66">
        <v>1200</v>
      </c>
      <c r="F19" s="67">
        <v>474.21</v>
      </c>
      <c r="G19" s="89">
        <f t="shared" si="3"/>
        <v>18.301564206569434</v>
      </c>
      <c r="H19" s="89">
        <f t="shared" si="4"/>
        <v>39.517499999999998</v>
      </c>
    </row>
    <row r="20" spans="2:8" ht="27.75" customHeight="1" x14ac:dyDescent="0.25">
      <c r="B20" s="178" t="s">
        <v>158</v>
      </c>
      <c r="C20" s="66">
        <v>207876.48000000001</v>
      </c>
      <c r="D20" s="66">
        <v>330732.40999999997</v>
      </c>
      <c r="E20" s="66">
        <v>248968.47</v>
      </c>
      <c r="F20" s="67">
        <v>126017.72</v>
      </c>
      <c r="G20" s="89">
        <f t="shared" si="3"/>
        <v>60.621442117934642</v>
      </c>
      <c r="H20" s="89">
        <f t="shared" si="4"/>
        <v>50.61593542346948</v>
      </c>
    </row>
    <row r="21" spans="2:8" x14ac:dyDescent="0.25">
      <c r="B21" s="179"/>
      <c r="C21" s="66"/>
      <c r="D21" s="66"/>
      <c r="E21" s="66"/>
      <c r="F21" s="67"/>
      <c r="G21" s="67"/>
      <c r="H21" s="67"/>
    </row>
  </sheetData>
  <mergeCells count="2">
    <mergeCell ref="B2:H2"/>
    <mergeCell ref="B3:H3"/>
  </mergeCells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114"/>
  <sheetViews>
    <sheetView topLeftCell="A82" workbookViewId="0">
      <selection activeCell="F82" sqref="F8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6.7109375" customWidth="1"/>
    <col min="5" max="5" width="30" customWidth="1"/>
    <col min="6" max="6" width="14.28515625" customWidth="1"/>
    <col min="7" max="7" width="13.5703125" customWidth="1"/>
    <col min="8" max="8" width="16.7109375" customWidth="1"/>
    <col min="9" max="9" width="11.140625" customWidth="1"/>
  </cols>
  <sheetData>
    <row r="1" spans="2:9" ht="18" x14ac:dyDescent="0.25">
      <c r="B1" s="12"/>
      <c r="C1" s="12"/>
      <c r="D1" s="12"/>
      <c r="E1" s="12"/>
      <c r="F1" s="12"/>
      <c r="G1" s="12"/>
      <c r="H1" s="12"/>
      <c r="I1" s="3"/>
    </row>
    <row r="2" spans="2:9" ht="15.75" customHeight="1" x14ac:dyDescent="0.25">
      <c r="B2" s="251" t="s">
        <v>7</v>
      </c>
      <c r="C2" s="251"/>
      <c r="D2" s="251"/>
      <c r="E2" s="251"/>
      <c r="F2" s="251"/>
      <c r="G2" s="251"/>
      <c r="H2" s="251"/>
      <c r="I2" s="251"/>
    </row>
    <row r="3" spans="2:9" ht="18" x14ac:dyDescent="0.25">
      <c r="B3" s="12"/>
      <c r="C3" s="12"/>
      <c r="D3" s="12"/>
      <c r="E3" s="12"/>
      <c r="F3" s="12"/>
      <c r="G3" s="12"/>
      <c r="H3" s="12"/>
      <c r="I3" s="3"/>
    </row>
    <row r="4" spans="2:9" ht="15.75" x14ac:dyDescent="0.25">
      <c r="B4" s="254" t="s">
        <v>43</v>
      </c>
      <c r="C4" s="254"/>
      <c r="D4" s="254"/>
      <c r="E4" s="254"/>
      <c r="F4" s="254"/>
      <c r="G4" s="254"/>
      <c r="H4" s="254"/>
      <c r="I4" s="254"/>
    </row>
    <row r="5" spans="2:9" ht="18" x14ac:dyDescent="0.25">
      <c r="B5" s="12"/>
      <c r="C5" s="12"/>
      <c r="D5" s="12"/>
      <c r="E5" s="12"/>
      <c r="F5" s="12"/>
      <c r="G5" s="12"/>
      <c r="H5" s="12"/>
      <c r="I5" s="3"/>
    </row>
    <row r="6" spans="2:9" ht="38.25" x14ac:dyDescent="0.25">
      <c r="B6" s="255" t="s">
        <v>5</v>
      </c>
      <c r="C6" s="256"/>
      <c r="D6" s="256"/>
      <c r="E6" s="257"/>
      <c r="F6" s="183" t="s">
        <v>215</v>
      </c>
      <c r="G6" s="183" t="s">
        <v>216</v>
      </c>
      <c r="H6" s="183" t="s">
        <v>219</v>
      </c>
      <c r="I6" s="183" t="s">
        <v>29</v>
      </c>
    </row>
    <row r="7" spans="2:9" x14ac:dyDescent="0.25">
      <c r="B7" s="184"/>
      <c r="C7" s="185"/>
      <c r="D7" s="182" t="s">
        <v>161</v>
      </c>
      <c r="E7" s="186" t="s">
        <v>133</v>
      </c>
      <c r="F7" s="183"/>
      <c r="G7" s="183"/>
      <c r="H7" s="183"/>
      <c r="I7" s="183"/>
    </row>
    <row r="8" spans="2:9" x14ac:dyDescent="0.25">
      <c r="B8" s="258">
        <v>1</v>
      </c>
      <c r="C8" s="259"/>
      <c r="D8" s="259"/>
      <c r="E8" s="260"/>
      <c r="F8" s="32">
        <v>2</v>
      </c>
      <c r="G8" s="32">
        <v>3</v>
      </c>
      <c r="H8" s="32">
        <v>4</v>
      </c>
      <c r="I8" s="32" t="s">
        <v>28</v>
      </c>
    </row>
    <row r="9" spans="2:9" x14ac:dyDescent="0.25">
      <c r="B9" s="261" t="s">
        <v>162</v>
      </c>
      <c r="C9" s="262"/>
      <c r="D9" s="263"/>
      <c r="E9" s="188" t="s">
        <v>163</v>
      </c>
      <c r="F9" s="189">
        <f>F10+F23+F46+F50+F80+F89+F100</f>
        <v>1880068.47</v>
      </c>
      <c r="G9" s="189">
        <f>G10+G23+G46+G50+G80+G89+G100</f>
        <v>1880068.47</v>
      </c>
      <c r="H9" s="189">
        <f>H10+H23+H46+H50+H80+H89+H100</f>
        <v>771727.24999999988</v>
      </c>
      <c r="I9" s="54">
        <f t="shared" ref="I9:I43" si="0">H9/G9*100</f>
        <v>41.047826837923616</v>
      </c>
    </row>
    <row r="10" spans="2:9" x14ac:dyDescent="0.25">
      <c r="B10" s="264" t="s">
        <v>209</v>
      </c>
      <c r="C10" s="265"/>
      <c r="D10" s="266"/>
      <c r="E10" s="190" t="s">
        <v>164</v>
      </c>
      <c r="F10" s="191">
        <f>SUM(F11+F15+F20)</f>
        <v>1458000</v>
      </c>
      <c r="G10" s="191">
        <f t="shared" ref="G10:H10" si="1">SUM(G11+G15+G20)</f>
        <v>1458000</v>
      </c>
      <c r="H10" s="191">
        <f t="shared" si="1"/>
        <v>581970.02999999991</v>
      </c>
      <c r="I10" s="54">
        <f t="shared" si="0"/>
        <v>39.915639917695465</v>
      </c>
    </row>
    <row r="11" spans="2:9" x14ac:dyDescent="0.25">
      <c r="B11" s="261" t="s">
        <v>165</v>
      </c>
      <c r="C11" s="262"/>
      <c r="D11" s="263"/>
      <c r="E11" s="192" t="s">
        <v>3</v>
      </c>
      <c r="F11" s="189">
        <f>SUM(F12:F14)</f>
        <v>1347000</v>
      </c>
      <c r="G11" s="189">
        <f>SUM(G12:G14)</f>
        <v>1347000</v>
      </c>
      <c r="H11" s="189">
        <f>SUM(H12:H14)</f>
        <v>530317.39999999991</v>
      </c>
      <c r="I11" s="87">
        <f t="shared" si="0"/>
        <v>39.37025983667408</v>
      </c>
    </row>
    <row r="12" spans="2:9" x14ac:dyDescent="0.25">
      <c r="B12" s="193"/>
      <c r="C12" s="194"/>
      <c r="D12" s="195">
        <v>3111</v>
      </c>
      <c r="E12" s="196" t="s">
        <v>166</v>
      </c>
      <c r="F12" s="197">
        <v>1051000</v>
      </c>
      <c r="G12" s="138">
        <v>1051000</v>
      </c>
      <c r="H12" s="138">
        <v>445197.29</v>
      </c>
      <c r="I12" s="66"/>
    </row>
    <row r="13" spans="2:9" x14ac:dyDescent="0.25">
      <c r="B13" s="193"/>
      <c r="C13" s="194"/>
      <c r="D13" s="195">
        <v>3121</v>
      </c>
      <c r="E13" s="196" t="s">
        <v>167</v>
      </c>
      <c r="F13" s="197">
        <v>124000</v>
      </c>
      <c r="G13" s="138">
        <v>124000</v>
      </c>
      <c r="H13" s="138">
        <v>13556.35</v>
      </c>
      <c r="I13" s="66"/>
    </row>
    <row r="14" spans="2:9" ht="25.5" x14ac:dyDescent="0.25">
      <c r="B14" s="193"/>
      <c r="C14" s="194"/>
      <c r="D14" s="195">
        <v>3132</v>
      </c>
      <c r="E14" s="196" t="s">
        <v>93</v>
      </c>
      <c r="F14" s="197">
        <v>172000</v>
      </c>
      <c r="G14" s="138">
        <v>172000</v>
      </c>
      <c r="H14" s="138">
        <v>71563.759999999995</v>
      </c>
      <c r="I14" s="66"/>
    </row>
    <row r="15" spans="2:9" x14ac:dyDescent="0.25">
      <c r="B15" s="261" t="s">
        <v>168</v>
      </c>
      <c r="C15" s="262"/>
      <c r="D15" s="263"/>
      <c r="E15" s="188" t="s">
        <v>9</v>
      </c>
      <c r="F15" s="189">
        <f>SUM(F16:F19)</f>
        <v>54000</v>
      </c>
      <c r="G15" s="189">
        <f>SUM(G16:G19)</f>
        <v>54000</v>
      </c>
      <c r="H15" s="189">
        <f>SUM(H16:H19)</f>
        <v>25508.979999999996</v>
      </c>
      <c r="I15" s="87">
        <f t="shared" si="0"/>
        <v>47.238851851851841</v>
      </c>
    </row>
    <row r="16" spans="2:9" x14ac:dyDescent="0.25">
      <c r="B16" s="193"/>
      <c r="C16" s="194"/>
      <c r="D16" s="195">
        <v>3212</v>
      </c>
      <c r="E16" s="196" t="s">
        <v>169</v>
      </c>
      <c r="F16" s="197">
        <v>26500</v>
      </c>
      <c r="G16" s="197">
        <v>26500</v>
      </c>
      <c r="H16" s="197">
        <v>14878.13</v>
      </c>
      <c r="I16" s="87"/>
    </row>
    <row r="17" spans="2:9" x14ac:dyDescent="0.25">
      <c r="B17" s="193"/>
      <c r="C17" s="194"/>
      <c r="D17" s="195">
        <v>3221</v>
      </c>
      <c r="E17" s="196" t="s">
        <v>179</v>
      </c>
      <c r="F17" s="197">
        <v>0</v>
      </c>
      <c r="G17" s="197">
        <v>0</v>
      </c>
      <c r="H17" s="197">
        <v>0</v>
      </c>
      <c r="I17" s="87"/>
    </row>
    <row r="18" spans="2:9" ht="15.75" customHeight="1" x14ac:dyDescent="0.25">
      <c r="B18" s="193"/>
      <c r="C18" s="194"/>
      <c r="D18" s="195">
        <v>3223</v>
      </c>
      <c r="E18" s="196" t="s">
        <v>99</v>
      </c>
      <c r="F18" s="197">
        <v>25000</v>
      </c>
      <c r="G18" s="138">
        <v>25000</v>
      </c>
      <c r="H18" s="138">
        <v>10133.75</v>
      </c>
      <c r="I18" s="66"/>
    </row>
    <row r="19" spans="2:9" ht="15.75" customHeight="1" x14ac:dyDescent="0.25">
      <c r="B19" s="193"/>
      <c r="C19" s="194"/>
      <c r="D19" s="195">
        <v>3291</v>
      </c>
      <c r="E19" s="196" t="s">
        <v>170</v>
      </c>
      <c r="F19" s="197">
        <v>2500</v>
      </c>
      <c r="G19" s="138">
        <v>2500</v>
      </c>
      <c r="H19" s="138">
        <v>497.1</v>
      </c>
      <c r="I19" s="66"/>
    </row>
    <row r="20" spans="2:9" x14ac:dyDescent="0.25">
      <c r="B20" s="261" t="s">
        <v>171</v>
      </c>
      <c r="C20" s="262"/>
      <c r="D20" s="263"/>
      <c r="E20" s="188" t="s">
        <v>172</v>
      </c>
      <c r="F20" s="189">
        <f>SUM(F21:F22)</f>
        <v>57000</v>
      </c>
      <c r="G20" s="189">
        <f>SUM(G21:G22)</f>
        <v>57000</v>
      </c>
      <c r="H20" s="189">
        <f>SUM(H21:H22)</f>
        <v>26143.65</v>
      </c>
      <c r="I20" s="87">
        <f t="shared" si="0"/>
        <v>45.866052631578953</v>
      </c>
    </row>
    <row r="21" spans="2:9" x14ac:dyDescent="0.25">
      <c r="B21" s="198"/>
      <c r="C21" s="200"/>
      <c r="D21" s="195">
        <v>4231</v>
      </c>
      <c r="E21" s="195" t="s">
        <v>200</v>
      </c>
      <c r="F21" s="189"/>
      <c r="G21" s="197">
        <v>0</v>
      </c>
      <c r="H21" s="197">
        <v>0</v>
      </c>
      <c r="I21" s="87"/>
    </row>
    <row r="22" spans="2:9" x14ac:dyDescent="0.25">
      <c r="B22" s="193"/>
      <c r="C22" s="194"/>
      <c r="D22" s="195">
        <v>4241</v>
      </c>
      <c r="E22" s="195" t="s">
        <v>173</v>
      </c>
      <c r="F22" s="197">
        <v>57000</v>
      </c>
      <c r="G22" s="197">
        <v>57000</v>
      </c>
      <c r="H22" s="197">
        <v>26143.65</v>
      </c>
      <c r="I22" s="66"/>
    </row>
    <row r="23" spans="2:9" ht="25.5" x14ac:dyDescent="0.25">
      <c r="B23" s="264" t="s">
        <v>208</v>
      </c>
      <c r="C23" s="265"/>
      <c r="D23" s="266"/>
      <c r="E23" s="190" t="s">
        <v>174</v>
      </c>
      <c r="F23" s="191">
        <f>SUM(F24+F28+F43)</f>
        <v>200000</v>
      </c>
      <c r="G23" s="191">
        <f>SUM(G24+G28+G43)</f>
        <v>200000</v>
      </c>
      <c r="H23" s="191">
        <f>SUM(H24+H28+H43)</f>
        <v>89482.25</v>
      </c>
      <c r="I23" s="54">
        <f t="shared" si="0"/>
        <v>44.741124999999997</v>
      </c>
    </row>
    <row r="24" spans="2:9" x14ac:dyDescent="0.25">
      <c r="B24" s="261" t="s">
        <v>175</v>
      </c>
      <c r="C24" s="262"/>
      <c r="D24" s="263"/>
      <c r="E24" s="192" t="s">
        <v>3</v>
      </c>
      <c r="F24" s="189">
        <f>SUM(F25:F27)</f>
        <v>31500</v>
      </c>
      <c r="G24" s="189">
        <f t="shared" ref="G24:H24" si="2">SUM(G25:G27)</f>
        <v>31500</v>
      </c>
      <c r="H24" s="189">
        <f t="shared" si="2"/>
        <v>13939.02</v>
      </c>
      <c r="I24" s="87">
        <f t="shared" si="0"/>
        <v>44.250857142857143</v>
      </c>
    </row>
    <row r="25" spans="2:9" x14ac:dyDescent="0.25">
      <c r="B25" s="193"/>
      <c r="C25" s="194"/>
      <c r="D25" s="195">
        <v>3111</v>
      </c>
      <c r="E25" s="196" t="s">
        <v>166</v>
      </c>
      <c r="F25" s="197">
        <v>26500</v>
      </c>
      <c r="G25" s="138">
        <v>26500</v>
      </c>
      <c r="H25" s="138">
        <v>11964.83</v>
      </c>
      <c r="I25" s="87"/>
    </row>
    <row r="26" spans="2:9" x14ac:dyDescent="0.25">
      <c r="B26" s="193"/>
      <c r="C26" s="194"/>
      <c r="D26" s="195">
        <v>3121</v>
      </c>
      <c r="E26" s="196" t="s">
        <v>167</v>
      </c>
      <c r="F26" s="197">
        <v>600</v>
      </c>
      <c r="G26" s="138">
        <v>600</v>
      </c>
      <c r="H26" s="138">
        <v>0</v>
      </c>
      <c r="I26" s="87"/>
    </row>
    <row r="27" spans="2:9" ht="25.5" x14ac:dyDescent="0.25">
      <c r="B27" s="193"/>
      <c r="C27" s="194"/>
      <c r="D27" s="195">
        <v>3132</v>
      </c>
      <c r="E27" s="196" t="s">
        <v>93</v>
      </c>
      <c r="F27" s="197">
        <v>4400</v>
      </c>
      <c r="G27" s="138">
        <v>4400</v>
      </c>
      <c r="H27" s="139">
        <v>1974.19</v>
      </c>
      <c r="I27" s="87"/>
    </row>
    <row r="28" spans="2:9" x14ac:dyDescent="0.25">
      <c r="B28" s="261" t="s">
        <v>176</v>
      </c>
      <c r="C28" s="262"/>
      <c r="D28" s="263"/>
      <c r="E28" s="188" t="s">
        <v>9</v>
      </c>
      <c r="F28" s="189">
        <f>SUM(F29:F42)</f>
        <v>9500</v>
      </c>
      <c r="G28" s="189">
        <f>SUM(G29:G42)</f>
        <v>9500</v>
      </c>
      <c r="H28" s="189">
        <f>SUM(H29:H42)</f>
        <v>4122.1099999999997</v>
      </c>
      <c r="I28" s="87">
        <f t="shared" si="0"/>
        <v>43.390631578947364</v>
      </c>
    </row>
    <row r="29" spans="2:9" x14ac:dyDescent="0.25">
      <c r="B29" s="193"/>
      <c r="C29" s="194"/>
      <c r="D29" s="195">
        <v>3211</v>
      </c>
      <c r="E29" s="195" t="s">
        <v>177</v>
      </c>
      <c r="F29" s="197">
        <v>1000</v>
      </c>
      <c r="G29" s="197">
        <v>1000</v>
      </c>
      <c r="H29" s="138">
        <v>526.96</v>
      </c>
      <c r="I29" s="87"/>
    </row>
    <row r="30" spans="2:9" x14ac:dyDescent="0.25">
      <c r="B30" s="193"/>
      <c r="C30" s="194"/>
      <c r="D30" s="195">
        <v>3212</v>
      </c>
      <c r="E30" s="195" t="s">
        <v>169</v>
      </c>
      <c r="F30" s="197">
        <v>500</v>
      </c>
      <c r="G30" s="197">
        <v>500</v>
      </c>
      <c r="H30" s="138">
        <v>238.92</v>
      </c>
      <c r="I30" s="87"/>
    </row>
    <row r="31" spans="2:9" x14ac:dyDescent="0.25">
      <c r="B31" s="193"/>
      <c r="C31" s="194"/>
      <c r="D31" s="195">
        <v>3213</v>
      </c>
      <c r="E31" s="195" t="s">
        <v>178</v>
      </c>
      <c r="F31" s="197">
        <v>1000</v>
      </c>
      <c r="G31" s="197">
        <v>1000</v>
      </c>
      <c r="H31" s="138">
        <v>512.98</v>
      </c>
      <c r="I31" s="87"/>
    </row>
    <row r="32" spans="2:9" x14ac:dyDescent="0.25">
      <c r="B32" s="193"/>
      <c r="C32" s="194"/>
      <c r="D32" s="195">
        <v>3221</v>
      </c>
      <c r="E32" s="195" t="s">
        <v>179</v>
      </c>
      <c r="F32" s="197">
        <v>1000</v>
      </c>
      <c r="G32" s="197">
        <v>1000</v>
      </c>
      <c r="H32" s="138">
        <v>613.82000000000005</v>
      </c>
      <c r="I32" s="87"/>
    </row>
    <row r="33" spans="2:9" x14ac:dyDescent="0.25">
      <c r="B33" s="193"/>
      <c r="C33" s="194"/>
      <c r="D33" s="195">
        <v>3223</v>
      </c>
      <c r="E33" s="195" t="s">
        <v>99</v>
      </c>
      <c r="F33" s="197">
        <v>1000</v>
      </c>
      <c r="G33" s="197">
        <v>1000</v>
      </c>
      <c r="H33" s="138">
        <v>0</v>
      </c>
      <c r="I33" s="87"/>
    </row>
    <row r="34" spans="2:9" ht="25.5" x14ac:dyDescent="0.25">
      <c r="B34" s="193"/>
      <c r="C34" s="194"/>
      <c r="D34" s="195">
        <v>3224</v>
      </c>
      <c r="E34" s="195" t="s">
        <v>180</v>
      </c>
      <c r="F34" s="197">
        <v>200</v>
      </c>
      <c r="G34" s="197">
        <v>200</v>
      </c>
      <c r="H34" s="138">
        <v>0</v>
      </c>
      <c r="I34" s="87"/>
    </row>
    <row r="35" spans="2:9" x14ac:dyDescent="0.25">
      <c r="B35" s="193"/>
      <c r="C35" s="194"/>
      <c r="D35" s="195">
        <v>3231</v>
      </c>
      <c r="E35" s="195" t="s">
        <v>181</v>
      </c>
      <c r="F35" s="197">
        <v>400</v>
      </c>
      <c r="G35" s="197">
        <v>400</v>
      </c>
      <c r="H35" s="138">
        <v>0</v>
      </c>
      <c r="I35" s="87"/>
    </row>
    <row r="36" spans="2:9" x14ac:dyDescent="0.25">
      <c r="B36" s="193"/>
      <c r="C36" s="194"/>
      <c r="D36" s="195">
        <v>3232</v>
      </c>
      <c r="E36" s="195" t="s">
        <v>201</v>
      </c>
      <c r="F36" s="197">
        <v>0</v>
      </c>
      <c r="G36" s="197">
        <v>0</v>
      </c>
      <c r="H36" s="138">
        <v>0</v>
      </c>
      <c r="I36" s="87"/>
    </row>
    <row r="37" spans="2:9" x14ac:dyDescent="0.25">
      <c r="B37" s="193"/>
      <c r="C37" s="194"/>
      <c r="D37" s="195">
        <v>3233</v>
      </c>
      <c r="E37" s="195" t="s">
        <v>182</v>
      </c>
      <c r="F37" s="197">
        <v>1000</v>
      </c>
      <c r="G37" s="197">
        <v>1000</v>
      </c>
      <c r="H37" s="138">
        <v>505</v>
      </c>
      <c r="I37" s="87"/>
    </row>
    <row r="38" spans="2:9" x14ac:dyDescent="0.25">
      <c r="B38" s="193"/>
      <c r="C38" s="194"/>
      <c r="D38" s="195">
        <v>3237</v>
      </c>
      <c r="E38" s="195" t="s">
        <v>183</v>
      </c>
      <c r="F38" s="197">
        <v>2200</v>
      </c>
      <c r="G38" s="197">
        <v>2200</v>
      </c>
      <c r="H38" s="138">
        <v>1441.03</v>
      </c>
      <c r="I38" s="87"/>
    </row>
    <row r="39" spans="2:9" x14ac:dyDescent="0.25">
      <c r="B39" s="193"/>
      <c r="C39" s="194"/>
      <c r="D39" s="195">
        <v>3239</v>
      </c>
      <c r="E39" s="195" t="s">
        <v>112</v>
      </c>
      <c r="F39" s="197">
        <v>1000</v>
      </c>
      <c r="G39" s="197">
        <v>1000</v>
      </c>
      <c r="H39" s="138">
        <v>283.39999999999998</v>
      </c>
      <c r="I39" s="87"/>
    </row>
    <row r="40" spans="2:9" ht="25.5" x14ac:dyDescent="0.25">
      <c r="B40" s="193"/>
      <c r="C40" s="194"/>
      <c r="D40" s="195">
        <v>3241</v>
      </c>
      <c r="E40" s="195" t="s">
        <v>188</v>
      </c>
      <c r="F40" s="197">
        <v>100</v>
      </c>
      <c r="G40" s="197">
        <v>100</v>
      </c>
      <c r="H40" s="197"/>
      <c r="I40" s="87"/>
    </row>
    <row r="41" spans="2:9" x14ac:dyDescent="0.25">
      <c r="B41" s="193"/>
      <c r="C41" s="202"/>
      <c r="D41" s="195">
        <v>3292</v>
      </c>
      <c r="E41" s="195" t="s">
        <v>190</v>
      </c>
      <c r="F41" s="197">
        <v>0</v>
      </c>
      <c r="G41" s="197">
        <v>0</v>
      </c>
      <c r="H41" s="197">
        <v>0</v>
      </c>
      <c r="I41" s="87"/>
    </row>
    <row r="42" spans="2:9" x14ac:dyDescent="0.25">
      <c r="B42" s="193"/>
      <c r="C42" s="194"/>
      <c r="D42" s="195">
        <v>3293</v>
      </c>
      <c r="E42" s="195" t="s">
        <v>191</v>
      </c>
      <c r="F42" s="197">
        <v>100</v>
      </c>
      <c r="G42" s="197">
        <v>100</v>
      </c>
      <c r="H42" s="197"/>
      <c r="I42" s="87"/>
    </row>
    <row r="43" spans="2:9" x14ac:dyDescent="0.25">
      <c r="B43" s="261" t="s">
        <v>171</v>
      </c>
      <c r="C43" s="262"/>
      <c r="D43" s="263"/>
      <c r="E43" s="188" t="s">
        <v>172</v>
      </c>
      <c r="F43" s="189">
        <f>SUM(F44:F45)</f>
        <v>159000</v>
      </c>
      <c r="G43" s="189">
        <f t="shared" ref="G43:H43" si="3">SUM(G44:G45)</f>
        <v>159000</v>
      </c>
      <c r="H43" s="189">
        <f t="shared" si="3"/>
        <v>71421.119999999995</v>
      </c>
      <c r="I43" s="87">
        <f t="shared" si="0"/>
        <v>44.91894339622641</v>
      </c>
    </row>
    <row r="44" spans="2:9" x14ac:dyDescent="0.25">
      <c r="B44" s="198"/>
      <c r="C44" s="194"/>
      <c r="D44" s="195">
        <v>4221</v>
      </c>
      <c r="E44" s="195" t="s">
        <v>127</v>
      </c>
      <c r="F44" s="197">
        <v>2800</v>
      </c>
      <c r="G44" s="197">
        <v>2800</v>
      </c>
      <c r="H44" s="197">
        <v>819</v>
      </c>
      <c r="I44" s="66"/>
    </row>
    <row r="45" spans="2:9" x14ac:dyDescent="0.25">
      <c r="B45" s="198"/>
      <c r="C45" s="194"/>
      <c r="D45" s="195">
        <v>4241</v>
      </c>
      <c r="E45" s="195" t="s">
        <v>173</v>
      </c>
      <c r="F45" s="197">
        <v>156200</v>
      </c>
      <c r="G45" s="197">
        <v>156200</v>
      </c>
      <c r="H45" s="197">
        <v>70602.12</v>
      </c>
      <c r="I45" s="66"/>
    </row>
    <row r="46" spans="2:9" x14ac:dyDescent="0.25">
      <c r="B46" s="264" t="s">
        <v>207</v>
      </c>
      <c r="C46" s="265"/>
      <c r="D46" s="266"/>
      <c r="E46" s="190" t="s">
        <v>184</v>
      </c>
      <c r="F46" s="191">
        <f>SUM(F47)</f>
        <v>7000</v>
      </c>
      <c r="G46" s="191">
        <f>F46</f>
        <v>7000</v>
      </c>
      <c r="H46" s="191">
        <f t="shared" ref="H46" si="4">SUM(H47)</f>
        <v>0</v>
      </c>
      <c r="I46" s="54">
        <f t="shared" ref="I46:I52" si="5">H46/G46*100</f>
        <v>0</v>
      </c>
    </row>
    <row r="47" spans="2:9" x14ac:dyDescent="0.25">
      <c r="B47" s="261" t="s">
        <v>176</v>
      </c>
      <c r="C47" s="262"/>
      <c r="D47" s="263"/>
      <c r="E47" s="188" t="s">
        <v>9</v>
      </c>
      <c r="F47" s="189">
        <f>SUM(F48:F49)</f>
        <v>7000</v>
      </c>
      <c r="G47" s="189">
        <f>SUM(G48:G49)</f>
        <v>7000</v>
      </c>
      <c r="H47" s="189">
        <f>SUM(H48:H49)</f>
        <v>0</v>
      </c>
      <c r="I47" s="87">
        <f t="shared" si="5"/>
        <v>0</v>
      </c>
    </row>
    <row r="48" spans="2:9" x14ac:dyDescent="0.25">
      <c r="B48" s="198"/>
      <c r="C48" s="200"/>
      <c r="D48" s="195">
        <v>3221</v>
      </c>
      <c r="E48" s="195" t="s">
        <v>179</v>
      </c>
      <c r="F48" s="197">
        <v>0</v>
      </c>
      <c r="G48" s="197">
        <v>0</v>
      </c>
      <c r="H48" s="197"/>
      <c r="I48" s="66"/>
    </row>
    <row r="49" spans="2:9" x14ac:dyDescent="0.25">
      <c r="B49" s="193"/>
      <c r="C49" s="194"/>
      <c r="D49" s="195">
        <v>3223</v>
      </c>
      <c r="E49" s="195" t="s">
        <v>99</v>
      </c>
      <c r="F49" s="197">
        <v>7000</v>
      </c>
      <c r="G49" s="197">
        <v>7000</v>
      </c>
      <c r="H49" s="197"/>
      <c r="I49" s="66"/>
    </row>
    <row r="50" spans="2:9" x14ac:dyDescent="0.25">
      <c r="B50" s="264" t="s">
        <v>206</v>
      </c>
      <c r="C50" s="265"/>
      <c r="D50" s="266"/>
      <c r="E50" s="199" t="s">
        <v>185</v>
      </c>
      <c r="F50" s="191">
        <f>SUM(F51+F52+F77)</f>
        <v>177000</v>
      </c>
      <c r="G50" s="191">
        <f t="shared" ref="G50:H50" si="6">SUM(G51+G52+G77)</f>
        <v>177000</v>
      </c>
      <c r="H50" s="191">
        <f t="shared" si="6"/>
        <v>71011.030000000013</v>
      </c>
      <c r="I50" s="54">
        <f t="shared" si="5"/>
        <v>40.119225988700578</v>
      </c>
    </row>
    <row r="51" spans="2:9" x14ac:dyDescent="0.25">
      <c r="B51" s="261" t="s">
        <v>175</v>
      </c>
      <c r="C51" s="262"/>
      <c r="D51" s="263"/>
      <c r="E51" s="192" t="s">
        <v>3</v>
      </c>
      <c r="F51" s="189">
        <v>0</v>
      </c>
      <c r="G51" s="140">
        <v>0</v>
      </c>
      <c r="H51" s="140">
        <v>0</v>
      </c>
      <c r="I51" s="87">
        <v>0</v>
      </c>
    </row>
    <row r="52" spans="2:9" x14ac:dyDescent="0.25">
      <c r="B52" s="261" t="s">
        <v>176</v>
      </c>
      <c r="C52" s="262"/>
      <c r="D52" s="263"/>
      <c r="E52" s="188" t="s">
        <v>9</v>
      </c>
      <c r="F52" s="140">
        <f>SUM(F53:F76)</f>
        <v>177000</v>
      </c>
      <c r="G52" s="140">
        <f>SUM(G53:G76)</f>
        <v>177000</v>
      </c>
      <c r="H52" s="140">
        <f>SUM(H53:H76)</f>
        <v>70013.030000000013</v>
      </c>
      <c r="I52" s="87">
        <f t="shared" si="5"/>
        <v>39.555384180790973</v>
      </c>
    </row>
    <row r="53" spans="2:9" x14ac:dyDescent="0.25">
      <c r="B53" s="198"/>
      <c r="C53" s="200"/>
      <c r="D53" s="195">
        <v>3211</v>
      </c>
      <c r="E53" s="195" t="s">
        <v>177</v>
      </c>
      <c r="F53" s="197">
        <v>5000</v>
      </c>
      <c r="G53" s="197">
        <v>5000</v>
      </c>
      <c r="H53" s="138">
        <v>1330.67</v>
      </c>
      <c r="I53" s="87"/>
    </row>
    <row r="54" spans="2:9" x14ac:dyDescent="0.25">
      <c r="B54" s="198"/>
      <c r="C54" s="200"/>
      <c r="D54" s="195">
        <v>3213</v>
      </c>
      <c r="E54" s="195" t="s">
        <v>178</v>
      </c>
      <c r="F54" s="197">
        <v>2500</v>
      </c>
      <c r="G54" s="197">
        <v>2500</v>
      </c>
      <c r="H54" s="138">
        <v>977</v>
      </c>
      <c r="I54" s="87"/>
    </row>
    <row r="55" spans="2:9" x14ac:dyDescent="0.25">
      <c r="B55" s="198"/>
      <c r="C55" s="200"/>
      <c r="D55" s="195">
        <v>3221</v>
      </c>
      <c r="E55" s="195" t="s">
        <v>179</v>
      </c>
      <c r="F55" s="197">
        <v>27000</v>
      </c>
      <c r="G55" s="197">
        <v>27000</v>
      </c>
      <c r="H55" s="138">
        <v>12470.28</v>
      </c>
      <c r="I55" s="87"/>
    </row>
    <row r="56" spans="2:9" x14ac:dyDescent="0.25">
      <c r="B56" s="198"/>
      <c r="C56" s="200"/>
      <c r="D56" s="195">
        <v>3223</v>
      </c>
      <c r="E56" s="195" t="s">
        <v>99</v>
      </c>
      <c r="F56" s="197">
        <v>12000</v>
      </c>
      <c r="G56" s="197">
        <v>12000</v>
      </c>
      <c r="H56" s="138">
        <v>10007.82</v>
      </c>
      <c r="I56" s="87"/>
    </row>
    <row r="57" spans="2:9" ht="25.5" x14ac:dyDescent="0.25">
      <c r="B57" s="198"/>
      <c r="C57" s="200"/>
      <c r="D57" s="195">
        <v>3224</v>
      </c>
      <c r="E57" s="195" t="s">
        <v>180</v>
      </c>
      <c r="F57" s="197">
        <v>11000</v>
      </c>
      <c r="G57" s="197">
        <v>11000</v>
      </c>
      <c r="H57" s="138">
        <v>976.03</v>
      </c>
      <c r="I57" s="87"/>
    </row>
    <row r="58" spans="2:9" x14ac:dyDescent="0.25">
      <c r="B58" s="198"/>
      <c r="C58" s="200"/>
      <c r="D58" s="195">
        <v>3225</v>
      </c>
      <c r="E58" s="195" t="s">
        <v>186</v>
      </c>
      <c r="F58" s="197">
        <v>3000</v>
      </c>
      <c r="G58" s="197">
        <v>3000</v>
      </c>
      <c r="H58" s="138">
        <v>1008</v>
      </c>
      <c r="I58" s="87"/>
    </row>
    <row r="59" spans="2:9" x14ac:dyDescent="0.25">
      <c r="B59" s="198"/>
      <c r="C59" s="200"/>
      <c r="D59" s="195">
        <v>3227</v>
      </c>
      <c r="E59" s="195" t="s">
        <v>102</v>
      </c>
      <c r="F59" s="197">
        <v>1000</v>
      </c>
      <c r="G59" s="197">
        <v>1000</v>
      </c>
      <c r="H59" s="138">
        <v>60.79</v>
      </c>
      <c r="I59" s="87"/>
    </row>
    <row r="60" spans="2:9" x14ac:dyDescent="0.25">
      <c r="B60" s="198"/>
      <c r="C60" s="200"/>
      <c r="D60" s="195">
        <v>3231</v>
      </c>
      <c r="E60" s="195" t="s">
        <v>181</v>
      </c>
      <c r="F60" s="197">
        <v>18600</v>
      </c>
      <c r="G60" s="197">
        <v>18600</v>
      </c>
      <c r="H60" s="138">
        <v>8510.59</v>
      </c>
      <c r="I60" s="87"/>
    </row>
    <row r="61" spans="2:9" ht="25.5" x14ac:dyDescent="0.25">
      <c r="B61" s="198"/>
      <c r="C61" s="200"/>
      <c r="D61" s="195">
        <v>3232</v>
      </c>
      <c r="E61" s="195" t="s">
        <v>105</v>
      </c>
      <c r="F61" s="197">
        <v>18000</v>
      </c>
      <c r="G61" s="197">
        <v>18000</v>
      </c>
      <c r="H61" s="138">
        <v>2260.3000000000002</v>
      </c>
      <c r="I61" s="87"/>
    </row>
    <row r="62" spans="2:9" x14ac:dyDescent="0.25">
      <c r="B62" s="198"/>
      <c r="C62" s="200"/>
      <c r="D62" s="195">
        <v>3233</v>
      </c>
      <c r="E62" s="195" t="s">
        <v>187</v>
      </c>
      <c r="F62" s="197">
        <v>4000</v>
      </c>
      <c r="G62" s="197">
        <v>4000</v>
      </c>
      <c r="H62" s="138">
        <v>1351.25</v>
      </c>
      <c r="I62" s="87"/>
    </row>
    <row r="63" spans="2:9" x14ac:dyDescent="0.25">
      <c r="B63" s="198"/>
      <c r="C63" s="200"/>
      <c r="D63" s="195">
        <v>3234</v>
      </c>
      <c r="E63" s="195" t="s">
        <v>107</v>
      </c>
      <c r="F63" s="197">
        <v>14000</v>
      </c>
      <c r="G63" s="197">
        <v>14000</v>
      </c>
      <c r="H63" s="138">
        <v>6045.13</v>
      </c>
      <c r="I63" s="87"/>
    </row>
    <row r="64" spans="2:9" x14ac:dyDescent="0.25">
      <c r="B64" s="198"/>
      <c r="C64" s="200"/>
      <c r="D64" s="195">
        <v>3235</v>
      </c>
      <c r="E64" s="195" t="s">
        <v>108</v>
      </c>
      <c r="F64" s="197">
        <v>600</v>
      </c>
      <c r="G64" s="197">
        <v>600</v>
      </c>
      <c r="H64" s="138">
        <v>0</v>
      </c>
      <c r="I64" s="87"/>
    </row>
    <row r="65" spans="2:9" x14ac:dyDescent="0.25">
      <c r="B65" s="198"/>
      <c r="C65" s="200"/>
      <c r="D65" s="195">
        <v>3236</v>
      </c>
      <c r="E65" s="195" t="s">
        <v>109</v>
      </c>
      <c r="F65" s="197">
        <v>500</v>
      </c>
      <c r="G65" s="197">
        <v>500</v>
      </c>
      <c r="H65" s="138">
        <v>0</v>
      </c>
      <c r="I65" s="87"/>
    </row>
    <row r="66" spans="2:9" x14ac:dyDescent="0.25">
      <c r="B66" s="198"/>
      <c r="C66" s="200"/>
      <c r="D66" s="195">
        <v>3237</v>
      </c>
      <c r="E66" s="195" t="s">
        <v>183</v>
      </c>
      <c r="F66" s="197">
        <v>13300</v>
      </c>
      <c r="G66" s="197">
        <v>13300</v>
      </c>
      <c r="H66" s="138">
        <v>5824.62</v>
      </c>
      <c r="I66" s="87"/>
    </row>
    <row r="67" spans="2:9" x14ac:dyDescent="0.25">
      <c r="B67" s="198"/>
      <c r="C67" s="200"/>
      <c r="D67" s="195">
        <v>3238</v>
      </c>
      <c r="E67" s="195" t="s">
        <v>111</v>
      </c>
      <c r="F67" s="197">
        <v>13000</v>
      </c>
      <c r="G67" s="197">
        <v>13000</v>
      </c>
      <c r="H67" s="138">
        <v>7231.37</v>
      </c>
      <c r="I67" s="87"/>
    </row>
    <row r="68" spans="2:9" x14ac:dyDescent="0.25">
      <c r="B68" s="198"/>
      <c r="C68" s="200"/>
      <c r="D68" s="195">
        <v>3239</v>
      </c>
      <c r="E68" s="195" t="s">
        <v>112</v>
      </c>
      <c r="F68" s="197">
        <v>7800</v>
      </c>
      <c r="G68" s="197">
        <v>7800</v>
      </c>
      <c r="H68" s="138">
        <v>3604.52</v>
      </c>
      <c r="I68" s="87"/>
    </row>
    <row r="69" spans="2:9" ht="25.5" x14ac:dyDescent="0.25">
      <c r="B69" s="198"/>
      <c r="C69" s="200"/>
      <c r="D69" s="195">
        <v>3241</v>
      </c>
      <c r="E69" s="195" t="s">
        <v>188</v>
      </c>
      <c r="F69" s="197">
        <v>300</v>
      </c>
      <c r="G69" s="197">
        <v>300</v>
      </c>
      <c r="H69" s="138">
        <v>86.5</v>
      </c>
      <c r="I69" s="87"/>
    </row>
    <row r="70" spans="2:9" x14ac:dyDescent="0.25">
      <c r="B70" s="198"/>
      <c r="C70" s="200"/>
      <c r="D70" s="195">
        <v>3291</v>
      </c>
      <c r="E70" s="195" t="s">
        <v>189</v>
      </c>
      <c r="F70" s="197">
        <v>0</v>
      </c>
      <c r="G70" s="197">
        <v>0</v>
      </c>
      <c r="H70" s="138">
        <v>0</v>
      </c>
      <c r="I70" s="87"/>
    </row>
    <row r="71" spans="2:9" x14ac:dyDescent="0.25">
      <c r="B71" s="198"/>
      <c r="C71" s="200"/>
      <c r="D71" s="195">
        <v>3292</v>
      </c>
      <c r="E71" s="195" t="s">
        <v>190</v>
      </c>
      <c r="F71" s="197">
        <v>15000</v>
      </c>
      <c r="G71" s="197">
        <v>15000</v>
      </c>
      <c r="H71" s="138">
        <v>5501.13</v>
      </c>
      <c r="I71" s="87"/>
    </row>
    <row r="72" spans="2:9" x14ac:dyDescent="0.25">
      <c r="B72" s="198"/>
      <c r="C72" s="200"/>
      <c r="D72" s="195">
        <v>3293</v>
      </c>
      <c r="E72" s="195" t="s">
        <v>191</v>
      </c>
      <c r="F72" s="197">
        <v>4000</v>
      </c>
      <c r="G72" s="197">
        <v>4000</v>
      </c>
      <c r="H72" s="138">
        <v>1209.6300000000001</v>
      </c>
      <c r="I72" s="87"/>
    </row>
    <row r="73" spans="2:9" x14ac:dyDescent="0.25">
      <c r="B73" s="198"/>
      <c r="C73" s="200"/>
      <c r="D73" s="195">
        <v>3294</v>
      </c>
      <c r="E73" s="195" t="s">
        <v>192</v>
      </c>
      <c r="F73" s="197">
        <v>200</v>
      </c>
      <c r="G73" s="197">
        <v>200</v>
      </c>
      <c r="H73" s="138">
        <v>200</v>
      </c>
      <c r="I73" s="87"/>
    </row>
    <row r="74" spans="2:9" x14ac:dyDescent="0.25">
      <c r="B74" s="198"/>
      <c r="C74" s="200"/>
      <c r="D74" s="195">
        <v>3295</v>
      </c>
      <c r="E74" s="195" t="s">
        <v>119</v>
      </c>
      <c r="F74" s="197">
        <v>3000</v>
      </c>
      <c r="G74" s="197">
        <v>3000</v>
      </c>
      <c r="H74" s="138">
        <v>675.42</v>
      </c>
      <c r="I74" s="87"/>
    </row>
    <row r="75" spans="2:9" x14ac:dyDescent="0.25">
      <c r="B75" s="198"/>
      <c r="C75" s="200"/>
      <c r="D75" s="195">
        <v>3299</v>
      </c>
      <c r="E75" s="195" t="s">
        <v>193</v>
      </c>
      <c r="F75" s="197">
        <v>2000</v>
      </c>
      <c r="G75" s="197">
        <v>2000</v>
      </c>
      <c r="H75" s="138">
        <v>207.77</v>
      </c>
      <c r="I75" s="87"/>
    </row>
    <row r="76" spans="2:9" x14ac:dyDescent="0.25">
      <c r="B76" s="198"/>
      <c r="C76" s="200"/>
      <c r="D76" s="195">
        <v>3431</v>
      </c>
      <c r="E76" s="195" t="s">
        <v>194</v>
      </c>
      <c r="F76" s="197">
        <v>1200</v>
      </c>
      <c r="G76" s="197">
        <v>1200</v>
      </c>
      <c r="H76" s="138">
        <v>474.21</v>
      </c>
      <c r="I76" s="87"/>
    </row>
    <row r="77" spans="2:9" x14ac:dyDescent="0.25">
      <c r="B77" s="261" t="s">
        <v>195</v>
      </c>
      <c r="C77" s="262"/>
      <c r="D77" s="263"/>
      <c r="E77" s="188" t="s">
        <v>172</v>
      </c>
      <c r="F77" s="189">
        <f>SUM(F78:F79)</f>
        <v>0</v>
      </c>
      <c r="G77" s="189">
        <f t="shared" ref="G77:H77" si="7">SUM(G78:G79)</f>
        <v>0</v>
      </c>
      <c r="H77" s="189">
        <f t="shared" si="7"/>
        <v>998</v>
      </c>
      <c r="I77" s="87">
        <v>0</v>
      </c>
    </row>
    <row r="78" spans="2:9" x14ac:dyDescent="0.25">
      <c r="B78" s="198"/>
      <c r="C78" s="200"/>
      <c r="D78" s="195">
        <v>4221</v>
      </c>
      <c r="E78" s="195" t="s">
        <v>127</v>
      </c>
      <c r="F78" s="197">
        <v>0</v>
      </c>
      <c r="G78" s="197">
        <v>0</v>
      </c>
      <c r="H78" s="197">
        <v>998</v>
      </c>
      <c r="I78" s="66"/>
    </row>
    <row r="79" spans="2:9" x14ac:dyDescent="0.25">
      <c r="B79" s="198"/>
      <c r="C79" s="200"/>
      <c r="D79" s="195">
        <v>4241</v>
      </c>
      <c r="E79" s="195" t="s">
        <v>173</v>
      </c>
      <c r="F79" s="197">
        <v>0</v>
      </c>
      <c r="G79" s="197">
        <v>0</v>
      </c>
      <c r="H79" s="197">
        <v>0</v>
      </c>
      <c r="I79" s="66"/>
    </row>
    <row r="80" spans="2:9" ht="38.25" x14ac:dyDescent="0.25">
      <c r="B80" s="264" t="s">
        <v>205</v>
      </c>
      <c r="C80" s="265"/>
      <c r="D80" s="266"/>
      <c r="E80" s="199" t="s">
        <v>196</v>
      </c>
      <c r="F80" s="191">
        <f>F81+F84+F87</f>
        <v>0</v>
      </c>
      <c r="G80" s="191">
        <f>G81+G84+G87</f>
        <v>0</v>
      </c>
      <c r="H80" s="191">
        <f>H81+H84+H87</f>
        <v>0</v>
      </c>
      <c r="I80" s="54" t="e">
        <f t="shared" ref="I80" si="8">H80/G80*100</f>
        <v>#DIV/0!</v>
      </c>
    </row>
    <row r="81" spans="2:9" x14ac:dyDescent="0.25">
      <c r="B81" s="261" t="s">
        <v>175</v>
      </c>
      <c r="C81" s="262"/>
      <c r="D81" s="263"/>
      <c r="E81" s="192" t="s">
        <v>3</v>
      </c>
      <c r="F81" s="189">
        <f>SUM(F82:F83)</f>
        <v>0</v>
      </c>
      <c r="G81" s="189">
        <f>SUM(G82:G83)</f>
        <v>0</v>
      </c>
      <c r="H81" s="189">
        <f>SUM(H82:H83)</f>
        <v>0</v>
      </c>
      <c r="I81" s="87">
        <v>0</v>
      </c>
    </row>
    <row r="82" spans="2:9" x14ac:dyDescent="0.25">
      <c r="B82" s="198"/>
      <c r="C82" s="200"/>
      <c r="D82" s="195">
        <v>3111</v>
      </c>
      <c r="E82" s="196" t="s">
        <v>166</v>
      </c>
      <c r="F82" s="197">
        <v>0</v>
      </c>
      <c r="G82" s="138">
        <v>0</v>
      </c>
      <c r="H82" s="138">
        <v>0</v>
      </c>
      <c r="I82" s="66"/>
    </row>
    <row r="83" spans="2:9" ht="25.5" x14ac:dyDescent="0.25">
      <c r="B83" s="198"/>
      <c r="C83" s="200"/>
      <c r="D83" s="195">
        <v>3132</v>
      </c>
      <c r="E83" s="196" t="s">
        <v>93</v>
      </c>
      <c r="F83" s="197">
        <v>0</v>
      </c>
      <c r="G83" s="138">
        <v>0</v>
      </c>
      <c r="H83" s="138">
        <v>0</v>
      </c>
      <c r="I83" s="66"/>
    </row>
    <row r="84" spans="2:9" x14ac:dyDescent="0.25">
      <c r="B84" s="261" t="s">
        <v>176</v>
      </c>
      <c r="C84" s="262"/>
      <c r="D84" s="263"/>
      <c r="E84" s="188" t="s">
        <v>9</v>
      </c>
      <c r="F84" s="189">
        <f>SUM(F85:F86)</f>
        <v>0</v>
      </c>
      <c r="G84" s="189">
        <f>SUM(G85:G86)</f>
        <v>0</v>
      </c>
      <c r="H84" s="140">
        <v>0</v>
      </c>
      <c r="I84" s="87" t="e">
        <f t="shared" ref="I84" si="9">H84/G84*100</f>
        <v>#DIV/0!</v>
      </c>
    </row>
    <row r="85" spans="2:9" x14ac:dyDescent="0.25">
      <c r="B85" s="198"/>
      <c r="C85" s="200"/>
      <c r="D85" s="195">
        <v>3212</v>
      </c>
      <c r="E85" s="195" t="s">
        <v>169</v>
      </c>
      <c r="F85" s="197">
        <v>0</v>
      </c>
      <c r="G85" s="138">
        <v>0</v>
      </c>
      <c r="H85" s="138">
        <v>0</v>
      </c>
      <c r="I85" s="66"/>
    </row>
    <row r="86" spans="2:9" x14ac:dyDescent="0.25">
      <c r="B86" s="198"/>
      <c r="C86" s="200"/>
      <c r="D86" s="195">
        <v>3223</v>
      </c>
      <c r="E86" s="195" t="s">
        <v>99</v>
      </c>
      <c r="F86" s="197"/>
      <c r="G86" s="138">
        <v>0</v>
      </c>
      <c r="H86" s="138">
        <v>0</v>
      </c>
      <c r="I86" s="66"/>
    </row>
    <row r="87" spans="2:9" x14ac:dyDescent="0.25">
      <c r="B87" s="261" t="s">
        <v>195</v>
      </c>
      <c r="C87" s="262"/>
      <c r="D87" s="263"/>
      <c r="E87" s="188" t="s">
        <v>172</v>
      </c>
      <c r="F87" s="189">
        <f>F88</f>
        <v>0</v>
      </c>
      <c r="G87" s="189">
        <f t="shared" ref="G87:H87" si="10">G88</f>
        <v>0</v>
      </c>
      <c r="H87" s="189">
        <f t="shared" si="10"/>
        <v>0</v>
      </c>
      <c r="I87" s="87">
        <v>0</v>
      </c>
    </row>
    <row r="88" spans="2:9" x14ac:dyDescent="0.25">
      <c r="B88" s="193"/>
      <c r="C88" s="194"/>
      <c r="D88" s="195">
        <v>4231</v>
      </c>
      <c r="E88" s="195" t="s">
        <v>197</v>
      </c>
      <c r="F88" s="197">
        <v>0</v>
      </c>
      <c r="G88" s="197">
        <v>0</v>
      </c>
      <c r="H88" s="197"/>
      <c r="I88" s="66"/>
    </row>
    <row r="89" spans="2:9" x14ac:dyDescent="0.25">
      <c r="B89" s="264" t="s">
        <v>204</v>
      </c>
      <c r="C89" s="265"/>
      <c r="D89" s="266"/>
      <c r="E89" s="199" t="s">
        <v>198</v>
      </c>
      <c r="F89" s="191">
        <f>F90+F91+F97</f>
        <v>13600</v>
      </c>
      <c r="G89" s="191">
        <f t="shared" ref="G89:H89" si="11">G90+G91+G97</f>
        <v>13600</v>
      </c>
      <c r="H89" s="191">
        <f t="shared" si="11"/>
        <v>4911.32</v>
      </c>
      <c r="I89" s="201">
        <f t="shared" ref="I89" si="12">H89/G89*100</f>
        <v>36.112647058823526</v>
      </c>
    </row>
    <row r="90" spans="2:9" x14ac:dyDescent="0.25">
      <c r="B90" s="261" t="s">
        <v>175</v>
      </c>
      <c r="C90" s="262"/>
      <c r="D90" s="263"/>
      <c r="E90" s="192" t="s">
        <v>3</v>
      </c>
      <c r="F90" s="189">
        <v>0</v>
      </c>
      <c r="G90" s="140">
        <v>0</v>
      </c>
      <c r="H90" s="140">
        <v>0</v>
      </c>
      <c r="I90" s="87">
        <v>0</v>
      </c>
    </row>
    <row r="91" spans="2:9" x14ac:dyDescent="0.25">
      <c r="B91" s="261" t="s">
        <v>176</v>
      </c>
      <c r="C91" s="262"/>
      <c r="D91" s="263"/>
      <c r="E91" s="188" t="s">
        <v>9</v>
      </c>
      <c r="F91" s="189">
        <f>SUM(F92:F96)</f>
        <v>5100</v>
      </c>
      <c r="G91" s="189">
        <f t="shared" ref="G91:H91" si="13">SUM(G92:G96)</f>
        <v>5100</v>
      </c>
      <c r="H91" s="189">
        <f t="shared" si="13"/>
        <v>1808.99</v>
      </c>
      <c r="I91" s="87">
        <f t="shared" ref="I91" si="14">H91/G91*100</f>
        <v>35.470392156862744</v>
      </c>
    </row>
    <row r="92" spans="2:9" x14ac:dyDescent="0.25">
      <c r="B92" s="193"/>
      <c r="C92" s="194"/>
      <c r="D92" s="195">
        <v>3211</v>
      </c>
      <c r="E92" s="195" t="s">
        <v>177</v>
      </c>
      <c r="F92" s="197">
        <v>0</v>
      </c>
      <c r="G92" s="197">
        <v>0</v>
      </c>
      <c r="H92" s="138">
        <v>0</v>
      </c>
      <c r="I92" s="66"/>
    </row>
    <row r="93" spans="2:9" ht="25.5" x14ac:dyDescent="0.25">
      <c r="B93" s="193"/>
      <c r="C93" s="194"/>
      <c r="D93" s="195">
        <v>3224</v>
      </c>
      <c r="E93" s="195" t="s">
        <v>180</v>
      </c>
      <c r="F93" s="197">
        <v>800</v>
      </c>
      <c r="G93" s="197">
        <v>800</v>
      </c>
      <c r="H93" s="138">
        <v>1585.04</v>
      </c>
      <c r="I93" s="66"/>
    </row>
    <row r="94" spans="2:9" x14ac:dyDescent="0.25">
      <c r="B94" s="193"/>
      <c r="C94" s="194"/>
      <c r="D94" s="195">
        <v>3233</v>
      </c>
      <c r="E94" s="195" t="s">
        <v>187</v>
      </c>
      <c r="F94" s="197">
        <v>300</v>
      </c>
      <c r="G94" s="197">
        <v>300</v>
      </c>
      <c r="H94" s="138">
        <v>0</v>
      </c>
      <c r="I94" s="66"/>
    </row>
    <row r="95" spans="2:9" x14ac:dyDescent="0.25">
      <c r="B95" s="193"/>
      <c r="C95" s="194"/>
      <c r="D95" s="195">
        <v>3237</v>
      </c>
      <c r="E95" s="195" t="s">
        <v>183</v>
      </c>
      <c r="F95" s="197">
        <v>500</v>
      </c>
      <c r="G95" s="197">
        <v>500</v>
      </c>
      <c r="H95" s="138">
        <v>223.95</v>
      </c>
      <c r="I95" s="66"/>
    </row>
    <row r="96" spans="2:9" x14ac:dyDescent="0.25">
      <c r="B96" s="193"/>
      <c r="C96" s="194"/>
      <c r="D96" s="195">
        <v>3239</v>
      </c>
      <c r="E96" s="195" t="s">
        <v>220</v>
      </c>
      <c r="F96" s="197">
        <v>3500</v>
      </c>
      <c r="G96" s="197">
        <v>3500</v>
      </c>
      <c r="H96" s="197"/>
      <c r="I96" s="66"/>
    </row>
    <row r="97" spans="2:9" x14ac:dyDescent="0.25">
      <c r="B97" s="261" t="s">
        <v>195</v>
      </c>
      <c r="C97" s="262"/>
      <c r="D97" s="263"/>
      <c r="E97" s="188" t="s">
        <v>172</v>
      </c>
      <c r="F97" s="189">
        <f>SUM(F98:F99)</f>
        <v>8500</v>
      </c>
      <c r="G97" s="189">
        <f t="shared" ref="G97:H97" si="15">SUM(G98:G99)</f>
        <v>8500</v>
      </c>
      <c r="H97" s="189">
        <f t="shared" si="15"/>
        <v>3102.33</v>
      </c>
      <c r="I97" s="54">
        <f t="shared" ref="I97" si="16">H97/G97*100</f>
        <v>36.497999999999998</v>
      </c>
    </row>
    <row r="98" spans="2:9" x14ac:dyDescent="0.25">
      <c r="B98" s="193"/>
      <c r="C98" s="200"/>
      <c r="D98" s="195">
        <v>4221</v>
      </c>
      <c r="E98" s="195" t="s">
        <v>127</v>
      </c>
      <c r="F98" s="197">
        <v>5000</v>
      </c>
      <c r="G98" s="197">
        <v>5000</v>
      </c>
      <c r="H98" s="197">
        <v>3102.33</v>
      </c>
      <c r="I98" s="66"/>
    </row>
    <row r="99" spans="2:9" x14ac:dyDescent="0.25">
      <c r="B99" s="193"/>
      <c r="C99" s="200"/>
      <c r="D99" s="195">
        <v>4241</v>
      </c>
      <c r="E99" s="195" t="s">
        <v>173</v>
      </c>
      <c r="F99" s="197">
        <v>3500</v>
      </c>
      <c r="G99" s="197">
        <v>3500</v>
      </c>
      <c r="H99" s="197">
        <v>0</v>
      </c>
      <c r="I99" s="66"/>
    </row>
    <row r="100" spans="2:9" ht="25.5" x14ac:dyDescent="0.25">
      <c r="B100" s="270" t="s">
        <v>203</v>
      </c>
      <c r="C100" s="271"/>
      <c r="D100" s="272"/>
      <c r="E100" s="199" t="s">
        <v>199</v>
      </c>
      <c r="F100" s="191">
        <f>F101+F104+F111</f>
        <v>24468.47</v>
      </c>
      <c r="G100" s="191">
        <f t="shared" ref="G100:H100" si="17">G101+G104+G111</f>
        <v>24468.47</v>
      </c>
      <c r="H100" s="191">
        <f t="shared" si="17"/>
        <v>24352.62</v>
      </c>
      <c r="I100" s="54">
        <f t="shared" ref="I100" si="18">H100/G100*100</f>
        <v>99.526533534789863</v>
      </c>
    </row>
    <row r="101" spans="2:9" x14ac:dyDescent="0.25">
      <c r="B101" s="261" t="s">
        <v>175</v>
      </c>
      <c r="C101" s="262"/>
      <c r="D101" s="263"/>
      <c r="E101" s="192" t="s">
        <v>3</v>
      </c>
      <c r="F101" s="189">
        <f>SUM(F102:F103)</f>
        <v>0</v>
      </c>
      <c r="G101" s="189">
        <f t="shared" ref="G101:H101" si="19">SUM(G102:G103)</f>
        <v>0</v>
      </c>
      <c r="H101" s="189">
        <f t="shared" si="19"/>
        <v>0</v>
      </c>
      <c r="I101" s="52"/>
    </row>
    <row r="102" spans="2:9" x14ac:dyDescent="0.25">
      <c r="B102" s="193"/>
      <c r="C102" s="194"/>
      <c r="D102" s="195">
        <v>3111</v>
      </c>
      <c r="E102" s="196" t="s">
        <v>166</v>
      </c>
      <c r="F102" s="197">
        <v>0</v>
      </c>
      <c r="G102" s="138">
        <v>0</v>
      </c>
      <c r="H102" s="138">
        <v>0</v>
      </c>
      <c r="I102" s="66"/>
    </row>
    <row r="103" spans="2:9" ht="25.5" x14ac:dyDescent="0.25">
      <c r="B103" s="193"/>
      <c r="C103" s="194"/>
      <c r="D103" s="195">
        <v>3132</v>
      </c>
      <c r="E103" s="196" t="s">
        <v>93</v>
      </c>
      <c r="F103" s="197">
        <v>0</v>
      </c>
      <c r="G103" s="138">
        <v>0</v>
      </c>
      <c r="H103" s="138"/>
      <c r="I103" s="66"/>
    </row>
    <row r="104" spans="2:9" x14ac:dyDescent="0.25">
      <c r="B104" s="261" t="s">
        <v>176</v>
      </c>
      <c r="C104" s="262"/>
      <c r="D104" s="263"/>
      <c r="E104" s="188" t="s">
        <v>9</v>
      </c>
      <c r="F104" s="189">
        <f>SUM(F105:F110)</f>
        <v>0</v>
      </c>
      <c r="G104" s="189">
        <f>SUM(G105:G110)</f>
        <v>0</v>
      </c>
      <c r="H104" s="189">
        <f>SUM(H105:H110)</f>
        <v>0</v>
      </c>
      <c r="I104" s="87" t="e">
        <f t="shared" ref="I104" si="20">H104/G104*100</f>
        <v>#DIV/0!</v>
      </c>
    </row>
    <row r="105" spans="2:9" x14ac:dyDescent="0.25">
      <c r="B105" s="198"/>
      <c r="C105" s="194"/>
      <c r="D105" s="195">
        <v>3211</v>
      </c>
      <c r="E105" s="195" t="s">
        <v>169</v>
      </c>
      <c r="F105" s="197">
        <v>0</v>
      </c>
      <c r="G105" s="138">
        <v>0</v>
      </c>
      <c r="H105" s="138">
        <v>0</v>
      </c>
      <c r="I105" s="66"/>
    </row>
    <row r="106" spans="2:9" x14ac:dyDescent="0.25">
      <c r="B106" s="198"/>
      <c r="C106" s="194"/>
      <c r="D106" s="195">
        <v>3221</v>
      </c>
      <c r="E106" s="195" t="s">
        <v>179</v>
      </c>
      <c r="F106" s="197"/>
      <c r="G106" s="138"/>
      <c r="H106" s="138">
        <v>0</v>
      </c>
      <c r="I106" s="66"/>
    </row>
    <row r="107" spans="2:9" ht="25.5" x14ac:dyDescent="0.25">
      <c r="B107" s="198"/>
      <c r="C107" s="194"/>
      <c r="D107" s="195">
        <v>3224</v>
      </c>
      <c r="E107" s="195" t="s">
        <v>180</v>
      </c>
      <c r="F107" s="197">
        <v>0</v>
      </c>
      <c r="G107" s="138">
        <v>0</v>
      </c>
      <c r="H107" s="138"/>
      <c r="I107" s="66"/>
    </row>
    <row r="108" spans="2:9" x14ac:dyDescent="0.25">
      <c r="B108" s="198"/>
      <c r="C108" s="194"/>
      <c r="D108" s="195">
        <v>3237</v>
      </c>
      <c r="E108" s="195" t="s">
        <v>183</v>
      </c>
      <c r="F108" s="197">
        <v>0</v>
      </c>
      <c r="G108" s="138">
        <v>0</v>
      </c>
      <c r="H108" s="138">
        <v>0</v>
      </c>
      <c r="I108" s="66"/>
    </row>
    <row r="109" spans="2:9" x14ac:dyDescent="0.25">
      <c r="B109" s="198"/>
      <c r="C109" s="194"/>
      <c r="D109" s="195">
        <v>3292</v>
      </c>
      <c r="E109" s="195" t="s">
        <v>190</v>
      </c>
      <c r="F109" s="197">
        <v>0</v>
      </c>
      <c r="G109" s="197">
        <v>0</v>
      </c>
      <c r="H109" s="197"/>
      <c r="I109" s="66"/>
    </row>
    <row r="110" spans="2:9" x14ac:dyDescent="0.25">
      <c r="B110" s="198"/>
      <c r="C110" s="194"/>
      <c r="D110" s="195">
        <v>3293</v>
      </c>
      <c r="E110" s="195" t="s">
        <v>202</v>
      </c>
      <c r="F110" s="197">
        <v>0</v>
      </c>
      <c r="G110" s="197">
        <v>0</v>
      </c>
      <c r="H110" s="197"/>
      <c r="I110" s="66"/>
    </row>
    <row r="111" spans="2:9" x14ac:dyDescent="0.25">
      <c r="B111" s="261" t="s">
        <v>195</v>
      </c>
      <c r="C111" s="262"/>
      <c r="D111" s="263"/>
      <c r="E111" s="188" t="s">
        <v>172</v>
      </c>
      <c r="F111" s="189">
        <f>SUM(F112:F114)</f>
        <v>24468.47</v>
      </c>
      <c r="G111" s="189">
        <f t="shared" ref="G111:H111" si="21">SUM(G112:G114)</f>
        <v>24468.47</v>
      </c>
      <c r="H111" s="189">
        <f t="shared" si="21"/>
        <v>24352.62</v>
      </c>
      <c r="I111" s="87">
        <f t="shared" ref="I111" si="22">H111/G111*100</f>
        <v>99.526533534789863</v>
      </c>
    </row>
    <row r="112" spans="2:9" x14ac:dyDescent="0.25">
      <c r="B112" s="198"/>
      <c r="C112" s="194"/>
      <c r="D112" s="195">
        <v>4221</v>
      </c>
      <c r="E112" s="195" t="s">
        <v>127</v>
      </c>
      <c r="F112" s="197"/>
      <c r="G112" s="138"/>
      <c r="H112" s="138"/>
      <c r="I112" s="66"/>
    </row>
    <row r="113" spans="2:9" x14ac:dyDescent="0.25">
      <c r="B113" s="198"/>
      <c r="C113" s="194"/>
      <c r="D113" s="195">
        <v>4231</v>
      </c>
      <c r="E113" s="195" t="s">
        <v>197</v>
      </c>
      <c r="F113" s="197"/>
      <c r="G113" s="138"/>
      <c r="H113" s="138"/>
      <c r="I113" s="66"/>
    </row>
    <row r="114" spans="2:9" x14ac:dyDescent="0.25">
      <c r="B114" s="267">
        <v>4241</v>
      </c>
      <c r="C114" s="268"/>
      <c r="D114" s="269"/>
      <c r="E114" s="195" t="s">
        <v>173</v>
      </c>
      <c r="F114" s="197">
        <v>24468.47</v>
      </c>
      <c r="G114" s="138">
        <v>24468.47</v>
      </c>
      <c r="H114" s="138">
        <v>24352.62</v>
      </c>
      <c r="I114" s="66"/>
    </row>
  </sheetData>
  <mergeCells count="32">
    <mergeCell ref="B111:D111"/>
    <mergeCell ref="B114:D114"/>
    <mergeCell ref="B90:D90"/>
    <mergeCell ref="B91:D91"/>
    <mergeCell ref="B97:D97"/>
    <mergeCell ref="B100:D100"/>
    <mergeCell ref="B101:D101"/>
    <mergeCell ref="B81:D81"/>
    <mergeCell ref="B84:D84"/>
    <mergeCell ref="B87:D87"/>
    <mergeCell ref="B89:D89"/>
    <mergeCell ref="B104:D104"/>
    <mergeCell ref="B50:D50"/>
    <mergeCell ref="B51:D51"/>
    <mergeCell ref="B52:D52"/>
    <mergeCell ref="B77:D77"/>
    <mergeCell ref="B80:D80"/>
    <mergeCell ref="B24:D24"/>
    <mergeCell ref="B28:D28"/>
    <mergeCell ref="B43:D43"/>
    <mergeCell ref="B46:D46"/>
    <mergeCell ref="B47:D47"/>
    <mergeCell ref="B10:D10"/>
    <mergeCell ref="B11:D11"/>
    <mergeCell ref="B15:D15"/>
    <mergeCell ref="B20:D20"/>
    <mergeCell ref="B23:D23"/>
    <mergeCell ref="B2:I2"/>
    <mergeCell ref="B4:I4"/>
    <mergeCell ref="B6:E6"/>
    <mergeCell ref="B8:E8"/>
    <mergeCell ref="B9:D9"/>
  </mergeCells>
  <pageMargins left="0.7" right="0.7" top="0.75" bottom="0.75" header="0.3" footer="0.3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workbookViewId="0">
      <selection activeCell="E18" sqref="E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251" t="s">
        <v>7</v>
      </c>
      <c r="C2" s="273"/>
      <c r="D2" s="273"/>
      <c r="E2" s="273"/>
      <c r="F2" s="273"/>
      <c r="G2" s="273"/>
      <c r="H2" s="273"/>
      <c r="I2" s="273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254" t="s">
        <v>43</v>
      </c>
      <c r="C4" s="254"/>
      <c r="D4" s="254"/>
      <c r="E4" s="254"/>
      <c r="F4" s="254"/>
      <c r="G4" s="254"/>
      <c r="H4" s="254"/>
      <c r="I4" s="254"/>
    </row>
    <row r="5" spans="2:9" ht="18" x14ac:dyDescent="0.25">
      <c r="B5" s="12"/>
      <c r="C5" s="12"/>
      <c r="D5" s="12"/>
      <c r="E5" s="12"/>
      <c r="F5" s="12"/>
      <c r="G5" s="12"/>
      <c r="H5" s="12"/>
      <c r="I5" s="3"/>
    </row>
    <row r="6" spans="2:9" ht="25.5" x14ac:dyDescent="0.25">
      <c r="B6" s="255" t="s">
        <v>5</v>
      </c>
      <c r="C6" s="256"/>
      <c r="D6" s="256"/>
      <c r="E6" s="257"/>
      <c r="F6" s="31" t="s">
        <v>60</v>
      </c>
      <c r="G6" s="31" t="s">
        <v>61</v>
      </c>
      <c r="H6" s="31" t="s">
        <v>64</v>
      </c>
      <c r="I6" s="31" t="s">
        <v>29</v>
      </c>
    </row>
    <row r="7" spans="2:9" s="22" customFormat="1" ht="15.75" customHeight="1" x14ac:dyDescent="0.2">
      <c r="B7" s="258">
        <v>1</v>
      </c>
      <c r="C7" s="259"/>
      <c r="D7" s="259"/>
      <c r="E7" s="260"/>
      <c r="F7" s="32">
        <v>2</v>
      </c>
      <c r="G7" s="32">
        <v>3</v>
      </c>
      <c r="H7" s="32">
        <v>4</v>
      </c>
      <c r="I7" s="32" t="s">
        <v>28</v>
      </c>
    </row>
    <row r="8" spans="2:9" s="34" customFormat="1" ht="30" customHeight="1" x14ac:dyDescent="0.25">
      <c r="B8" s="274" t="s">
        <v>49</v>
      </c>
      <c r="C8" s="275"/>
      <c r="D8" s="276"/>
      <c r="E8" s="33" t="s">
        <v>50</v>
      </c>
      <c r="F8" s="35"/>
      <c r="G8" s="36"/>
      <c r="H8" s="36"/>
      <c r="I8" s="36"/>
    </row>
    <row r="9" spans="2:9" s="34" customFormat="1" ht="30" customHeight="1" x14ac:dyDescent="0.25">
      <c r="B9" s="274" t="s">
        <v>51</v>
      </c>
      <c r="C9" s="275"/>
      <c r="D9" s="276"/>
      <c r="E9" s="37" t="s">
        <v>44</v>
      </c>
      <c r="F9" s="35"/>
      <c r="G9" s="36"/>
      <c r="H9" s="36"/>
      <c r="I9" s="36"/>
    </row>
    <row r="10" spans="2:9" s="34" customFormat="1" ht="30" customHeight="1" x14ac:dyDescent="0.25">
      <c r="B10" s="277" t="s">
        <v>52</v>
      </c>
      <c r="C10" s="277"/>
      <c r="D10" s="277"/>
      <c r="E10" s="37" t="s">
        <v>45</v>
      </c>
      <c r="F10" s="35"/>
      <c r="G10" s="36"/>
      <c r="H10" s="36"/>
      <c r="I10" s="36"/>
    </row>
    <row r="11" spans="2:9" s="34" customFormat="1" ht="30" customHeight="1" x14ac:dyDescent="0.25">
      <c r="B11" s="274" t="s">
        <v>53</v>
      </c>
      <c r="C11" s="275"/>
      <c r="D11" s="276"/>
      <c r="E11" s="33" t="s">
        <v>56</v>
      </c>
      <c r="F11" s="35"/>
      <c r="G11" s="36"/>
      <c r="H11" s="36"/>
      <c r="I11" s="36"/>
    </row>
    <row r="12" spans="2:9" s="34" customFormat="1" ht="30" customHeight="1" x14ac:dyDescent="0.25">
      <c r="B12" s="274" t="s">
        <v>55</v>
      </c>
      <c r="C12" s="275"/>
      <c r="D12" s="276"/>
      <c r="E12" s="33" t="s">
        <v>54</v>
      </c>
      <c r="F12" s="35"/>
      <c r="G12" s="36"/>
      <c r="H12" s="36"/>
      <c r="I12" s="36"/>
    </row>
    <row r="13" spans="2:9" s="34" customFormat="1" ht="30" customHeight="1" x14ac:dyDescent="0.25">
      <c r="B13" s="274" t="s">
        <v>51</v>
      </c>
      <c r="C13" s="275"/>
      <c r="D13" s="276"/>
      <c r="E13" s="37" t="s">
        <v>44</v>
      </c>
      <c r="F13" s="35"/>
      <c r="G13" s="36"/>
      <c r="H13" s="36"/>
      <c r="I13" s="36"/>
    </row>
    <row r="14" spans="2:9" s="34" customFormat="1" ht="30" customHeight="1" x14ac:dyDescent="0.25">
      <c r="B14" s="277" t="s">
        <v>46</v>
      </c>
      <c r="C14" s="277"/>
      <c r="D14" s="277"/>
      <c r="E14" s="37" t="s">
        <v>47</v>
      </c>
      <c r="F14" s="35"/>
      <c r="G14" s="36"/>
      <c r="H14" s="36"/>
      <c r="I14" s="36"/>
    </row>
    <row r="15" spans="2:9" s="34" customFormat="1" ht="30" customHeight="1" x14ac:dyDescent="0.25">
      <c r="B15" s="274" t="s">
        <v>67</v>
      </c>
      <c r="C15" s="275"/>
      <c r="D15" s="276"/>
      <c r="E15" s="37" t="s">
        <v>48</v>
      </c>
      <c r="F15" s="35"/>
      <c r="G15" s="36"/>
      <c r="H15" s="36"/>
      <c r="I15" s="36"/>
    </row>
    <row r="16" spans="2:9" s="34" customFormat="1" ht="30" customHeight="1" x14ac:dyDescent="0.25">
      <c r="B16" s="274" t="s">
        <v>57</v>
      </c>
      <c r="C16" s="275"/>
      <c r="D16" s="276"/>
      <c r="E16" s="33" t="s">
        <v>58</v>
      </c>
      <c r="F16" s="35"/>
      <c r="G16" s="36"/>
      <c r="H16" s="36"/>
      <c r="I16" s="36"/>
    </row>
    <row r="17" spans="2:9" s="34" customFormat="1" ht="30" customHeight="1" x14ac:dyDescent="0.25">
      <c r="B17" s="274" t="s">
        <v>55</v>
      </c>
      <c r="C17" s="275"/>
      <c r="D17" s="276"/>
      <c r="E17" s="33" t="s">
        <v>54</v>
      </c>
      <c r="F17" s="35"/>
      <c r="G17" s="36"/>
      <c r="H17" s="36"/>
      <c r="I17" s="36"/>
    </row>
    <row r="18" spans="2:9" s="34" customFormat="1" ht="30" customHeight="1" x14ac:dyDescent="0.25">
      <c r="B18" s="277" t="s">
        <v>51</v>
      </c>
      <c r="C18" s="277"/>
      <c r="D18" s="277"/>
      <c r="E18" s="37" t="s">
        <v>44</v>
      </c>
      <c r="F18" s="35"/>
      <c r="G18" s="36"/>
      <c r="H18" s="36"/>
      <c r="I18" s="36"/>
    </row>
    <row r="19" spans="2:9" s="34" customFormat="1" ht="30" customHeight="1" x14ac:dyDescent="0.25">
      <c r="B19" s="277" t="s">
        <v>46</v>
      </c>
      <c r="C19" s="277"/>
      <c r="D19" s="277"/>
      <c r="E19" s="37" t="s">
        <v>47</v>
      </c>
      <c r="F19" s="35"/>
      <c r="G19" s="36"/>
      <c r="H19" s="36"/>
      <c r="I19" s="36"/>
    </row>
    <row r="20" spans="2:9" s="34" customFormat="1" ht="30" customHeight="1" x14ac:dyDescent="0.25">
      <c r="B20" s="274" t="s">
        <v>67</v>
      </c>
      <c r="C20" s="275"/>
      <c r="D20" s="276"/>
      <c r="E20" s="37" t="s">
        <v>48</v>
      </c>
      <c r="F20" s="35"/>
      <c r="G20" s="36"/>
      <c r="H20" s="36"/>
      <c r="I20" s="36"/>
    </row>
  </sheetData>
  <mergeCells count="17">
    <mergeCell ref="B16:D16"/>
    <mergeCell ref="B17:D17"/>
    <mergeCell ref="B18:D18"/>
    <mergeCell ref="B20:D20"/>
    <mergeCell ref="B19:D19"/>
    <mergeCell ref="B15:D15"/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Tajnistvo</cp:lastModifiedBy>
  <cp:lastPrinted>2024-07-30T11:21:01Z</cp:lastPrinted>
  <dcterms:created xsi:type="dcterms:W3CDTF">2022-08-12T12:51:27Z</dcterms:created>
  <dcterms:modified xsi:type="dcterms:W3CDTF">2025-01-17T06:54:03Z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